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0" windowWidth="15600" windowHeight="11760"/>
  </bookViews>
  <sheets>
    <sheet name="Capa" sheetId="4" r:id="rId1"/>
    <sheet name="Orçamento" sheetId="2" r:id="rId2"/>
    <sheet name="Cronograma" sheetId="6" r:id="rId3"/>
  </sheets>
  <definedNames>
    <definedName name="_xlnm.Print_Area" localSheetId="0">Capa!$A$1:$M$43</definedName>
    <definedName name="_xlnm.Print_Area" localSheetId="2">Cronograma!$A$1:$V$70</definedName>
    <definedName name="_xlnm.Print_Titles" localSheetId="2">Cronograma!$1:$10</definedName>
    <definedName name="_xlnm.Print_Titles" localSheetId="1">Orçamento!$1:$10</definedName>
  </definedNames>
  <calcPr calcId="145621"/>
</workbook>
</file>

<file path=xl/calcChain.xml><?xml version="1.0" encoding="utf-8"?>
<calcChain xmlns="http://schemas.openxmlformats.org/spreadsheetml/2006/main">
  <c r="I39" i="2" l="1"/>
  <c r="C39" i="2" l="1"/>
  <c r="E61" i="6"/>
  <c r="E39" i="2" s="1"/>
  <c r="J39" i="2" s="1"/>
  <c r="I61" i="6"/>
  <c r="V61" i="6" s="1"/>
  <c r="I59" i="6"/>
  <c r="U59" i="6" s="1"/>
  <c r="E59" i="6"/>
  <c r="I57" i="6"/>
  <c r="V57" i="6" s="1"/>
  <c r="E57" i="6"/>
  <c r="I55" i="6"/>
  <c r="K55" i="6" s="1"/>
  <c r="E55" i="6"/>
  <c r="I53" i="6"/>
  <c r="L53" i="6" s="1"/>
  <c r="E53" i="6"/>
  <c r="I50" i="6"/>
  <c r="L50" i="6" s="1"/>
  <c r="E50" i="6"/>
  <c r="I48" i="6"/>
  <c r="K48" i="6" s="1"/>
  <c r="K49" i="6" s="1"/>
  <c r="E48" i="6"/>
  <c r="I45" i="6"/>
  <c r="P45" i="6" s="1"/>
  <c r="E45" i="6"/>
  <c r="I43" i="6"/>
  <c r="K43" i="6" s="1"/>
  <c r="E43" i="6"/>
  <c r="I41" i="6"/>
  <c r="K41" i="6" s="1"/>
  <c r="E41" i="6"/>
  <c r="I38" i="6"/>
  <c r="K38" i="6" s="1"/>
  <c r="K39" i="6" s="1"/>
  <c r="K37" i="6" s="1"/>
  <c r="E38" i="6"/>
  <c r="I34" i="6"/>
  <c r="V34" i="6" s="1"/>
  <c r="I32" i="6"/>
  <c r="V32" i="6" s="1"/>
  <c r="I30" i="6"/>
  <c r="V30" i="6" s="1"/>
  <c r="I28" i="6"/>
  <c r="V28" i="6" s="1"/>
  <c r="I26" i="6"/>
  <c r="V26" i="6" s="1"/>
  <c r="I24" i="6"/>
  <c r="V24" i="6" s="1"/>
  <c r="I22" i="6"/>
  <c r="V22" i="6" s="1"/>
  <c r="I20" i="6"/>
  <c r="V20" i="6" s="1"/>
  <c r="I18" i="6"/>
  <c r="V18" i="6" s="1"/>
  <c r="I16" i="6"/>
  <c r="V16" i="6" s="1"/>
  <c r="I14" i="6"/>
  <c r="V14" i="6" s="1"/>
  <c r="I12" i="6"/>
  <c r="V12" i="6" s="1"/>
  <c r="K44" i="6" l="1"/>
  <c r="L54" i="6"/>
  <c r="K42" i="6"/>
  <c r="P46" i="6"/>
  <c r="L51" i="6"/>
  <c r="K56" i="6"/>
  <c r="U60" i="6"/>
  <c r="V38" i="6"/>
  <c r="V37" i="6" s="1"/>
  <c r="V41" i="6"/>
  <c r="V45" i="6"/>
  <c r="V48" i="6"/>
  <c r="J12" i="6"/>
  <c r="J13" i="6" s="1"/>
  <c r="U12" i="6"/>
  <c r="U13" i="6" s="1"/>
  <c r="S12" i="6"/>
  <c r="S13" i="6" s="1"/>
  <c r="Q12" i="6"/>
  <c r="Q13" i="6" s="1"/>
  <c r="O12" i="6"/>
  <c r="O13" i="6" s="1"/>
  <c r="M12" i="6"/>
  <c r="M13" i="6" s="1"/>
  <c r="J14" i="6"/>
  <c r="J15" i="6" s="1"/>
  <c r="T14" i="6"/>
  <c r="T15" i="6" s="1"/>
  <c r="R14" i="6"/>
  <c r="R15" i="6" s="1"/>
  <c r="P14" i="6"/>
  <c r="P15" i="6" s="1"/>
  <c r="N14" i="6"/>
  <c r="N15" i="6" s="1"/>
  <c r="L14" i="6"/>
  <c r="L15" i="6" s="1"/>
  <c r="J16" i="6"/>
  <c r="J17" i="6" s="1"/>
  <c r="T16" i="6"/>
  <c r="T17" i="6" s="1"/>
  <c r="R16" i="6"/>
  <c r="R17" i="6" s="1"/>
  <c r="P16" i="6"/>
  <c r="P17" i="6" s="1"/>
  <c r="N16" i="6"/>
  <c r="N17" i="6" s="1"/>
  <c r="L16" i="6"/>
  <c r="L17" i="6" s="1"/>
  <c r="J18" i="6"/>
  <c r="J19" i="6" s="1"/>
  <c r="S18" i="6"/>
  <c r="S19" i="6" s="1"/>
  <c r="Q18" i="6"/>
  <c r="Q19" i="6" s="1"/>
  <c r="O18" i="6"/>
  <c r="O19" i="6" s="1"/>
  <c r="M18" i="6"/>
  <c r="M19" i="6" s="1"/>
  <c r="K18" i="6"/>
  <c r="K19" i="6" s="1"/>
  <c r="J20" i="6"/>
  <c r="J21" i="6" s="1"/>
  <c r="T20" i="6"/>
  <c r="T21" i="6" s="1"/>
  <c r="R20" i="6"/>
  <c r="R21" i="6" s="1"/>
  <c r="P20" i="6"/>
  <c r="P21" i="6" s="1"/>
  <c r="N20" i="6"/>
  <c r="N21" i="6" s="1"/>
  <c r="L20" i="6"/>
  <c r="L21" i="6" s="1"/>
  <c r="J22" i="6"/>
  <c r="J23" i="6" s="1"/>
  <c r="S22" i="6"/>
  <c r="S23" i="6" s="1"/>
  <c r="Q22" i="6"/>
  <c r="Q23" i="6" s="1"/>
  <c r="O22" i="6"/>
  <c r="O23" i="6" s="1"/>
  <c r="M22" i="6"/>
  <c r="M23" i="6" s="1"/>
  <c r="K22" i="6"/>
  <c r="K23" i="6" s="1"/>
  <c r="J24" i="6"/>
  <c r="J25" i="6" s="1"/>
  <c r="T24" i="6"/>
  <c r="T25" i="6" s="1"/>
  <c r="R24" i="6"/>
  <c r="R25" i="6" s="1"/>
  <c r="P24" i="6"/>
  <c r="P25" i="6" s="1"/>
  <c r="N24" i="6"/>
  <c r="N25" i="6" s="1"/>
  <c r="L24" i="6"/>
  <c r="L25" i="6" s="1"/>
  <c r="J26" i="6"/>
  <c r="J27" i="6" s="1"/>
  <c r="T26" i="6"/>
  <c r="T27" i="6" s="1"/>
  <c r="R26" i="6"/>
  <c r="R27" i="6" s="1"/>
  <c r="P26" i="6"/>
  <c r="P27" i="6" s="1"/>
  <c r="N26" i="6"/>
  <c r="N27" i="6" s="1"/>
  <c r="L26" i="6"/>
  <c r="L27" i="6" s="1"/>
  <c r="J28" i="6"/>
  <c r="J29" i="6" s="1"/>
  <c r="T28" i="6"/>
  <c r="T29" i="6" s="1"/>
  <c r="R28" i="6"/>
  <c r="R29" i="6" s="1"/>
  <c r="P28" i="6"/>
  <c r="P29" i="6" s="1"/>
  <c r="N28" i="6"/>
  <c r="N29" i="6" s="1"/>
  <c r="L28" i="6"/>
  <c r="L29" i="6" s="1"/>
  <c r="J30" i="6"/>
  <c r="J31" i="6" s="1"/>
  <c r="T30" i="6"/>
  <c r="T31" i="6" s="1"/>
  <c r="R30" i="6"/>
  <c r="R31" i="6" s="1"/>
  <c r="P30" i="6"/>
  <c r="P31" i="6" s="1"/>
  <c r="N30" i="6"/>
  <c r="N31" i="6" s="1"/>
  <c r="L30" i="6"/>
  <c r="L31" i="6" s="1"/>
  <c r="J32" i="6"/>
  <c r="J33" i="6" s="1"/>
  <c r="R32" i="6"/>
  <c r="R33" i="6" s="1"/>
  <c r="P32" i="6"/>
  <c r="P33" i="6" s="1"/>
  <c r="N32" i="6"/>
  <c r="N33" i="6" s="1"/>
  <c r="L32" i="6"/>
  <c r="L33" i="6" s="1"/>
  <c r="U32" i="6"/>
  <c r="U33" i="6" s="1"/>
  <c r="J34" i="6"/>
  <c r="J35" i="6" s="1"/>
  <c r="T34" i="6"/>
  <c r="T35" i="6" s="1"/>
  <c r="R34" i="6"/>
  <c r="R35" i="6" s="1"/>
  <c r="P34" i="6"/>
  <c r="P35" i="6" s="1"/>
  <c r="N34" i="6"/>
  <c r="N35" i="6" s="1"/>
  <c r="L34" i="6"/>
  <c r="L35" i="6" s="1"/>
  <c r="J38" i="6"/>
  <c r="J39" i="6" s="1"/>
  <c r="J37" i="6" s="1"/>
  <c r="T38" i="6"/>
  <c r="T39" i="6" s="1"/>
  <c r="T37" i="6" s="1"/>
  <c r="R38" i="6"/>
  <c r="R39" i="6" s="1"/>
  <c r="R37" i="6" s="1"/>
  <c r="P38" i="6"/>
  <c r="P39" i="6" s="1"/>
  <c r="P37" i="6" s="1"/>
  <c r="N38" i="6"/>
  <c r="N39" i="6" s="1"/>
  <c r="N37" i="6" s="1"/>
  <c r="L38" i="6"/>
  <c r="L39" i="6" s="1"/>
  <c r="L37" i="6" s="1"/>
  <c r="J41" i="6"/>
  <c r="J42" i="6" s="1"/>
  <c r="T41" i="6"/>
  <c r="T42" i="6" s="1"/>
  <c r="R41" i="6"/>
  <c r="R42" i="6" s="1"/>
  <c r="P41" i="6"/>
  <c r="P42" i="6" s="1"/>
  <c r="N41" i="6"/>
  <c r="N42" i="6" s="1"/>
  <c r="L41" i="6"/>
  <c r="L42" i="6" s="1"/>
  <c r="J43" i="6"/>
  <c r="J44" i="6" s="1"/>
  <c r="T43" i="6"/>
  <c r="T44" i="6" s="1"/>
  <c r="R43" i="6"/>
  <c r="R44" i="6" s="1"/>
  <c r="P43" i="6"/>
  <c r="P44" i="6" s="1"/>
  <c r="N43" i="6"/>
  <c r="N44" i="6" s="1"/>
  <c r="L43" i="6"/>
  <c r="L44" i="6" s="1"/>
  <c r="J45" i="6"/>
  <c r="J46" i="6" s="1"/>
  <c r="N45" i="6"/>
  <c r="N46" i="6" s="1"/>
  <c r="L45" i="6"/>
  <c r="L46" i="6" s="1"/>
  <c r="U45" i="6"/>
  <c r="U46" i="6" s="1"/>
  <c r="S45" i="6"/>
  <c r="S46" i="6" s="1"/>
  <c r="Q45" i="6"/>
  <c r="Q46" i="6" s="1"/>
  <c r="J48" i="6"/>
  <c r="J49" i="6" s="1"/>
  <c r="T48" i="6"/>
  <c r="T49" i="6" s="1"/>
  <c r="R48" i="6"/>
  <c r="R49" i="6" s="1"/>
  <c r="P48" i="6"/>
  <c r="P49" i="6" s="1"/>
  <c r="N48" i="6"/>
  <c r="N49" i="6" s="1"/>
  <c r="L48" i="6"/>
  <c r="L49" i="6" s="1"/>
  <c r="L47" i="6" s="1"/>
  <c r="K12" i="6"/>
  <c r="K13" i="6" s="1"/>
  <c r="T12" i="6"/>
  <c r="T13" i="6" s="1"/>
  <c r="R12" i="6"/>
  <c r="R13" i="6" s="1"/>
  <c r="P12" i="6"/>
  <c r="P13" i="6" s="1"/>
  <c r="N12" i="6"/>
  <c r="N13" i="6" s="1"/>
  <c r="L12" i="6"/>
  <c r="L13" i="6" s="1"/>
  <c r="U14" i="6"/>
  <c r="U15" i="6" s="1"/>
  <c r="S14" i="6"/>
  <c r="S15" i="6" s="1"/>
  <c r="Q14" i="6"/>
  <c r="Q15" i="6" s="1"/>
  <c r="O14" i="6"/>
  <c r="O15" i="6" s="1"/>
  <c r="M14" i="6"/>
  <c r="M15" i="6" s="1"/>
  <c r="K14" i="6"/>
  <c r="K15" i="6" s="1"/>
  <c r="U16" i="6"/>
  <c r="U17" i="6" s="1"/>
  <c r="S16" i="6"/>
  <c r="S17" i="6" s="1"/>
  <c r="Q16" i="6"/>
  <c r="Q17" i="6" s="1"/>
  <c r="O16" i="6"/>
  <c r="O17" i="6" s="1"/>
  <c r="M16" i="6"/>
  <c r="M17" i="6" s="1"/>
  <c r="K16" i="6"/>
  <c r="K17" i="6" s="1"/>
  <c r="T18" i="6"/>
  <c r="T19" i="6" s="1"/>
  <c r="R18" i="6"/>
  <c r="R19" i="6" s="1"/>
  <c r="P18" i="6"/>
  <c r="P19" i="6" s="1"/>
  <c r="N18" i="6"/>
  <c r="N19" i="6" s="1"/>
  <c r="L18" i="6"/>
  <c r="L19" i="6" s="1"/>
  <c r="U18" i="6"/>
  <c r="U19" i="6" s="1"/>
  <c r="U20" i="6"/>
  <c r="U21" i="6" s="1"/>
  <c r="S20" i="6"/>
  <c r="S21" i="6" s="1"/>
  <c r="Q20" i="6"/>
  <c r="Q21" i="6" s="1"/>
  <c r="O20" i="6"/>
  <c r="O21" i="6" s="1"/>
  <c r="M20" i="6"/>
  <c r="M21" i="6" s="1"/>
  <c r="K20" i="6"/>
  <c r="K21" i="6" s="1"/>
  <c r="T22" i="6"/>
  <c r="T23" i="6" s="1"/>
  <c r="R22" i="6"/>
  <c r="R23" i="6" s="1"/>
  <c r="P22" i="6"/>
  <c r="P23" i="6" s="1"/>
  <c r="N22" i="6"/>
  <c r="N23" i="6" s="1"/>
  <c r="L22" i="6"/>
  <c r="L23" i="6" s="1"/>
  <c r="U22" i="6"/>
  <c r="U23" i="6" s="1"/>
  <c r="U24" i="6"/>
  <c r="U25" i="6" s="1"/>
  <c r="S24" i="6"/>
  <c r="S25" i="6" s="1"/>
  <c r="Q24" i="6"/>
  <c r="Q25" i="6" s="1"/>
  <c r="O24" i="6"/>
  <c r="O25" i="6" s="1"/>
  <c r="M24" i="6"/>
  <c r="M25" i="6" s="1"/>
  <c r="K24" i="6"/>
  <c r="K25" i="6" s="1"/>
  <c r="U26" i="6"/>
  <c r="U27" i="6" s="1"/>
  <c r="S26" i="6"/>
  <c r="S27" i="6" s="1"/>
  <c r="Q26" i="6"/>
  <c r="Q27" i="6" s="1"/>
  <c r="O26" i="6"/>
  <c r="O27" i="6" s="1"/>
  <c r="M26" i="6"/>
  <c r="M27" i="6" s="1"/>
  <c r="K26" i="6"/>
  <c r="K27" i="6" s="1"/>
  <c r="U28" i="6"/>
  <c r="U29" i="6" s="1"/>
  <c r="S28" i="6"/>
  <c r="S29" i="6" s="1"/>
  <c r="Q28" i="6"/>
  <c r="Q29" i="6" s="1"/>
  <c r="O28" i="6"/>
  <c r="O29" i="6" s="1"/>
  <c r="M28" i="6"/>
  <c r="M29" i="6" s="1"/>
  <c r="K28" i="6"/>
  <c r="K29" i="6" s="1"/>
  <c r="U30" i="6"/>
  <c r="U31" i="6" s="1"/>
  <c r="S30" i="6"/>
  <c r="S31" i="6" s="1"/>
  <c r="Q30" i="6"/>
  <c r="Q31" i="6" s="1"/>
  <c r="O30" i="6"/>
  <c r="O31" i="6" s="1"/>
  <c r="M30" i="6"/>
  <c r="M31" i="6" s="1"/>
  <c r="K30" i="6"/>
  <c r="K31" i="6" s="1"/>
  <c r="S32" i="6"/>
  <c r="S33" i="6" s="1"/>
  <c r="Q32" i="6"/>
  <c r="Q33" i="6" s="1"/>
  <c r="O32" i="6"/>
  <c r="O33" i="6" s="1"/>
  <c r="M32" i="6"/>
  <c r="M33" i="6" s="1"/>
  <c r="K32" i="6"/>
  <c r="K33" i="6" s="1"/>
  <c r="T32" i="6"/>
  <c r="T33" i="6" s="1"/>
  <c r="U34" i="6"/>
  <c r="U35" i="6" s="1"/>
  <c r="S34" i="6"/>
  <c r="S35" i="6" s="1"/>
  <c r="Q34" i="6"/>
  <c r="Q35" i="6" s="1"/>
  <c r="O34" i="6"/>
  <c r="O35" i="6" s="1"/>
  <c r="M34" i="6"/>
  <c r="M35" i="6" s="1"/>
  <c r="K34" i="6"/>
  <c r="K35" i="6" s="1"/>
  <c r="U38" i="6"/>
  <c r="U39" i="6" s="1"/>
  <c r="U37" i="6" s="1"/>
  <c r="S38" i="6"/>
  <c r="S39" i="6" s="1"/>
  <c r="S37" i="6" s="1"/>
  <c r="Q38" i="6"/>
  <c r="Q39" i="6" s="1"/>
  <c r="Q37" i="6" s="1"/>
  <c r="O38" i="6"/>
  <c r="O39" i="6" s="1"/>
  <c r="O37" i="6" s="1"/>
  <c r="M38" i="6"/>
  <c r="M39" i="6" s="1"/>
  <c r="M37" i="6" s="1"/>
  <c r="U41" i="6"/>
  <c r="U42" i="6" s="1"/>
  <c r="S41" i="6"/>
  <c r="S42" i="6" s="1"/>
  <c r="Q41" i="6"/>
  <c r="Q42" i="6" s="1"/>
  <c r="O41" i="6"/>
  <c r="O42" i="6" s="1"/>
  <c r="M41" i="6"/>
  <c r="M42" i="6" s="1"/>
  <c r="U43" i="6"/>
  <c r="U44" i="6" s="1"/>
  <c r="S43" i="6"/>
  <c r="S44" i="6" s="1"/>
  <c r="Q43" i="6"/>
  <c r="Q44" i="6" s="1"/>
  <c r="O43" i="6"/>
  <c r="O44" i="6" s="1"/>
  <c r="M43" i="6"/>
  <c r="M44" i="6" s="1"/>
  <c r="O45" i="6"/>
  <c r="O46" i="6" s="1"/>
  <c r="M45" i="6"/>
  <c r="M46" i="6" s="1"/>
  <c r="K45" i="6"/>
  <c r="K46" i="6" s="1"/>
  <c r="K40" i="6" s="1"/>
  <c r="K36" i="6" s="1"/>
  <c r="T45" i="6"/>
  <c r="T46" i="6" s="1"/>
  <c r="R45" i="6"/>
  <c r="R46" i="6" s="1"/>
  <c r="U48" i="6"/>
  <c r="U49" i="6" s="1"/>
  <c r="S48" i="6"/>
  <c r="S49" i="6" s="1"/>
  <c r="Q48" i="6"/>
  <c r="Q49" i="6" s="1"/>
  <c r="O48" i="6"/>
  <c r="O49" i="6" s="1"/>
  <c r="M48" i="6"/>
  <c r="M49" i="6" s="1"/>
  <c r="T61" i="6"/>
  <c r="T62" i="6" s="1"/>
  <c r="P61" i="6"/>
  <c r="P62" i="6" s="1"/>
  <c r="L61" i="6"/>
  <c r="L62" i="6" s="1"/>
  <c r="J61" i="6"/>
  <c r="J62" i="6" s="1"/>
  <c r="R61" i="6"/>
  <c r="R62" i="6" s="1"/>
  <c r="N61" i="6"/>
  <c r="N62" i="6" s="1"/>
  <c r="U61" i="6"/>
  <c r="U62" i="6" s="1"/>
  <c r="S61" i="6"/>
  <c r="S62" i="6" s="1"/>
  <c r="Q61" i="6"/>
  <c r="Q62" i="6" s="1"/>
  <c r="O61" i="6"/>
  <c r="O62" i="6" s="1"/>
  <c r="M61" i="6"/>
  <c r="M62" i="6" s="1"/>
  <c r="K61" i="6"/>
  <c r="K62" i="6" s="1"/>
  <c r="U50" i="6"/>
  <c r="U51" i="6" s="1"/>
  <c r="S50" i="6"/>
  <c r="S51" i="6" s="1"/>
  <c r="Q50" i="6"/>
  <c r="Q51" i="6" s="1"/>
  <c r="O50" i="6"/>
  <c r="O51" i="6" s="1"/>
  <c r="O47" i="6" s="1"/>
  <c r="M50" i="6"/>
  <c r="M51" i="6" s="1"/>
  <c r="K50" i="6"/>
  <c r="K51" i="6" s="1"/>
  <c r="K47" i="6" s="1"/>
  <c r="J50" i="6"/>
  <c r="J51" i="6" s="1"/>
  <c r="T50" i="6"/>
  <c r="T51" i="6" s="1"/>
  <c r="R50" i="6"/>
  <c r="R51" i="6" s="1"/>
  <c r="P50" i="6"/>
  <c r="P51" i="6" s="1"/>
  <c r="N50" i="6"/>
  <c r="N51" i="6" s="1"/>
  <c r="S59" i="6"/>
  <c r="S60" i="6" s="1"/>
  <c r="Q59" i="6"/>
  <c r="Q60" i="6" s="1"/>
  <c r="O59" i="6"/>
  <c r="O60" i="6" s="1"/>
  <c r="M59" i="6"/>
  <c r="M60" i="6" s="1"/>
  <c r="K59" i="6"/>
  <c r="K60" i="6" s="1"/>
  <c r="T59" i="6"/>
  <c r="T60" i="6" s="1"/>
  <c r="J59" i="6"/>
  <c r="J60" i="6" s="1"/>
  <c r="R59" i="6"/>
  <c r="R60" i="6" s="1"/>
  <c r="P59" i="6"/>
  <c r="P60" i="6" s="1"/>
  <c r="N59" i="6"/>
  <c r="N60" i="6" s="1"/>
  <c r="L59" i="6"/>
  <c r="L60" i="6" s="1"/>
  <c r="S57" i="6"/>
  <c r="S58" i="6" s="1"/>
  <c r="Q57" i="6"/>
  <c r="Q58" i="6" s="1"/>
  <c r="O57" i="6"/>
  <c r="O58" i="6" s="1"/>
  <c r="M57" i="6"/>
  <c r="M58" i="6" s="1"/>
  <c r="K57" i="6"/>
  <c r="K58" i="6" s="1"/>
  <c r="T57" i="6"/>
  <c r="T58" i="6" s="1"/>
  <c r="J57" i="6"/>
  <c r="J58" i="6" s="1"/>
  <c r="R57" i="6"/>
  <c r="R58" i="6" s="1"/>
  <c r="P57" i="6"/>
  <c r="P58" i="6" s="1"/>
  <c r="N57" i="6"/>
  <c r="N58" i="6" s="1"/>
  <c r="L57" i="6"/>
  <c r="L58" i="6" s="1"/>
  <c r="U57" i="6"/>
  <c r="U58" i="6" s="1"/>
  <c r="U53" i="6"/>
  <c r="U54" i="6" s="1"/>
  <c r="S53" i="6"/>
  <c r="S54" i="6" s="1"/>
  <c r="Q53" i="6"/>
  <c r="Q54" i="6" s="1"/>
  <c r="O53" i="6"/>
  <c r="O54" i="6" s="1"/>
  <c r="M53" i="6"/>
  <c r="M54" i="6" s="1"/>
  <c r="K53" i="6"/>
  <c r="K54" i="6" s="1"/>
  <c r="J53" i="6"/>
  <c r="J54" i="6" s="1"/>
  <c r="T53" i="6"/>
  <c r="T54" i="6" s="1"/>
  <c r="R53" i="6"/>
  <c r="R54" i="6" s="1"/>
  <c r="P53" i="6"/>
  <c r="P54" i="6" s="1"/>
  <c r="N53" i="6"/>
  <c r="N54" i="6" s="1"/>
  <c r="J55" i="6"/>
  <c r="J56" i="6" s="1"/>
  <c r="T55" i="6"/>
  <c r="T56" i="6" s="1"/>
  <c r="R55" i="6"/>
  <c r="R56" i="6" s="1"/>
  <c r="P55" i="6"/>
  <c r="P56" i="6" s="1"/>
  <c r="N55" i="6"/>
  <c r="N56" i="6" s="1"/>
  <c r="L55" i="6"/>
  <c r="L56" i="6" s="1"/>
  <c r="U55" i="6"/>
  <c r="U56" i="6" s="1"/>
  <c r="U52" i="6" s="1"/>
  <c r="S55" i="6"/>
  <c r="S56" i="6" s="1"/>
  <c r="Q55" i="6"/>
  <c r="Q56" i="6" s="1"/>
  <c r="O55" i="6"/>
  <c r="O56" i="6" s="1"/>
  <c r="M55" i="6"/>
  <c r="M56" i="6" s="1"/>
  <c r="V43" i="6"/>
  <c r="V40" i="6" s="1"/>
  <c r="V36" i="6" s="1"/>
  <c r="V50" i="6"/>
  <c r="V53" i="6"/>
  <c r="V59" i="6"/>
  <c r="V55" i="6"/>
  <c r="V11" i="6"/>
  <c r="V47" i="6"/>
  <c r="I33" i="2"/>
  <c r="I32" i="2"/>
  <c r="I30" i="2"/>
  <c r="I29" i="2"/>
  <c r="I28" i="2"/>
  <c r="I35" i="2"/>
  <c r="I26" i="2"/>
  <c r="I23" i="2"/>
  <c r="J23" i="2" s="1"/>
  <c r="I22" i="2"/>
  <c r="I21" i="2"/>
  <c r="I20" i="2"/>
  <c r="I19" i="2"/>
  <c r="I18" i="2"/>
  <c r="I17" i="2"/>
  <c r="J17" i="2" s="1"/>
  <c r="I16" i="2"/>
  <c r="J16" i="2" s="1"/>
  <c r="I15" i="2"/>
  <c r="J15" i="2" s="1"/>
  <c r="I14" i="2"/>
  <c r="J14" i="2" s="1"/>
  <c r="I13" i="2"/>
  <c r="J13" i="2" s="1"/>
  <c r="I12" i="2"/>
  <c r="J12" i="2" s="1"/>
  <c r="I36" i="2"/>
  <c r="I37" i="2"/>
  <c r="I38" i="2"/>
  <c r="J22" i="2"/>
  <c r="A19" i="4"/>
  <c r="R47" i="6" l="1"/>
  <c r="M52" i="6"/>
  <c r="K52" i="6"/>
  <c r="T47" i="6"/>
  <c r="R52" i="6"/>
  <c r="O40" i="6"/>
  <c r="O36" i="6" s="1"/>
  <c r="Q52" i="6"/>
  <c r="N52" i="6"/>
  <c r="P47" i="6"/>
  <c r="S47" i="6"/>
  <c r="S40" i="6"/>
  <c r="J18" i="2"/>
  <c r="J19" i="2"/>
  <c r="J20" i="2"/>
  <c r="J21" i="2"/>
  <c r="V52" i="6"/>
  <c r="V63" i="6" s="1"/>
  <c r="N47" i="6"/>
  <c r="J47" i="6"/>
  <c r="J52" i="6"/>
  <c r="N11" i="6"/>
  <c r="R11" i="6"/>
  <c r="K11" i="6"/>
  <c r="K63" i="6" s="1"/>
  <c r="N40" i="6"/>
  <c r="N36" i="6" s="1"/>
  <c r="R40" i="6"/>
  <c r="R36" i="6" s="1"/>
  <c r="J40" i="6"/>
  <c r="J36" i="6" s="1"/>
  <c r="O11" i="6"/>
  <c r="S11" i="6"/>
  <c r="J11" i="6"/>
  <c r="O52" i="6"/>
  <c r="S52" i="6"/>
  <c r="L52" i="6"/>
  <c r="M47" i="6"/>
  <c r="Q47" i="6"/>
  <c r="U47" i="6"/>
  <c r="M40" i="6"/>
  <c r="M36" i="6" s="1"/>
  <c r="Q40" i="6"/>
  <c r="Q36" i="6" s="1"/>
  <c r="U40" i="6"/>
  <c r="U36" i="6" s="1"/>
  <c r="S36" i="6"/>
  <c r="L11" i="6"/>
  <c r="P11" i="6"/>
  <c r="T11" i="6"/>
  <c r="L40" i="6"/>
  <c r="L36" i="6" s="1"/>
  <c r="P40" i="6"/>
  <c r="P36" i="6" s="1"/>
  <c r="T40" i="6"/>
  <c r="T36" i="6" s="1"/>
  <c r="M11" i="6"/>
  <c r="M63" i="6" s="1"/>
  <c r="Q11" i="6"/>
  <c r="U11" i="6"/>
  <c r="P52" i="6"/>
  <c r="T52" i="6"/>
  <c r="E38" i="2"/>
  <c r="E37" i="2"/>
  <c r="E36" i="2"/>
  <c r="E35" i="2"/>
  <c r="E33" i="2"/>
  <c r="E32" i="2"/>
  <c r="E29" i="2"/>
  <c r="E30" i="2"/>
  <c r="E28" i="2"/>
  <c r="E26" i="2"/>
  <c r="J36" i="2" l="1"/>
  <c r="J26" i="2"/>
  <c r="J25" i="2" s="1"/>
  <c r="J11" i="2"/>
  <c r="Q63" i="6"/>
  <c r="J63" i="6"/>
  <c r="J37" i="2"/>
  <c r="J33" i="2"/>
  <c r="J31" i="2" s="1"/>
  <c r="U63" i="6"/>
  <c r="O63" i="6"/>
  <c r="J28" i="2"/>
  <c r="J38" i="2"/>
  <c r="J32" i="2"/>
  <c r="J30" i="2"/>
  <c r="P63" i="6"/>
  <c r="N63" i="6"/>
  <c r="J29" i="2"/>
  <c r="J35" i="2"/>
  <c r="R63" i="6"/>
  <c r="S63" i="6"/>
  <c r="T63" i="6"/>
  <c r="L63" i="6"/>
  <c r="J34" i="2" l="1"/>
  <c r="J27" i="2"/>
  <c r="J24" i="2" s="1"/>
  <c r="J40" i="2" l="1"/>
</calcChain>
</file>

<file path=xl/sharedStrings.xml><?xml version="1.0" encoding="utf-8"?>
<sst xmlns="http://schemas.openxmlformats.org/spreadsheetml/2006/main" count="267" uniqueCount="104">
  <si>
    <t>ITEM</t>
  </si>
  <si>
    <t>DESCRIÇÃO</t>
  </si>
  <si>
    <t>1.1</t>
  </si>
  <si>
    <t>1.2</t>
  </si>
  <si>
    <t>1.3</t>
  </si>
  <si>
    <t>1.4</t>
  </si>
  <si>
    <t>1.5</t>
  </si>
  <si>
    <t>2.1</t>
  </si>
  <si>
    <t>2.2</t>
  </si>
  <si>
    <t>2.1.1</t>
  </si>
  <si>
    <t>2.2.1</t>
  </si>
  <si>
    <t>2.2.2</t>
  </si>
  <si>
    <t>2.2.3</t>
  </si>
  <si>
    <t>REFERÊNCIA</t>
  </si>
  <si>
    <t>UNID</t>
  </si>
  <si>
    <t>LOCACAO DA AREA, BEM COMO OS NIVEIS SOLICITADOS EM PROJETO, COM AUXILIO DE EQUIPAMENTO TOPOGRAFICO</t>
  </si>
  <si>
    <t>CADASTRO DE REDES COLETORAS, EMISSÁRIOS, REDES DE DISTRIBUIÇÃO E ADUTORAS DE AGUA BRUTA OU TRATADA, DE ACORDO COM O PROJETO, DE QUALQUER DIAMETRO E MATERIAL, APRESENTADO EM AUTOCAD</t>
  </si>
  <si>
    <t>M²</t>
  </si>
  <si>
    <t>EQUIPE TOPOGRÁFICA COM TOPÓGRAFO, AJUDANTES, VEÍCULO E EQUIPAMENTOS TOPOGRAFICOS, POR DIA</t>
  </si>
  <si>
    <t>LOCAÇÃO, NIVELAMENTO E ACOMPANHAMENTO COM AUXILIO DE EQUIPAMENTO TOPOGRAFICO DE REDES, RECALQUES E EMISSÁRIOS DE ESGOTO E ADUTORAS DE ÁGUA.</t>
  </si>
  <si>
    <t>ACOMPANHAMENTO TOPOGRÁFICO DO ASSENTAMENTO DAS TUBULAÇÕES DE ADUTORAS DE ÁGUA, RECALQUES E EMISSÁRIOS DE ESGOTO</t>
  </si>
  <si>
    <t>ACOMPANHAMENTO TOPOGRÁFICO DO ASSENTAMENTO DAS TUBULAÇÕES PARA REDES DE ESGOTO</t>
  </si>
  <si>
    <t>LOCAÇÃO, NIVELAMENTO E ACOMPANHAMENTO COM AUXILIO DE EQUIPAMENTO TOPOGRAFICO DE REDES DE DISTRIBUIÇÃO DE ÁGUA.</t>
  </si>
  <si>
    <t>EQUIPE TOPOGRÁFICA COM TOPÓGRAFO, AJUDANTES E EQUIPAMENTOS TOPOGRAFICOS, POR MÊS, PARA APOIO À OBRA</t>
  </si>
  <si>
    <t>CESAN - MAR/16</t>
  </si>
  <si>
    <t xml:space="preserve">M </t>
  </si>
  <si>
    <t xml:space="preserve">UNID </t>
  </si>
  <si>
    <t>MÊS</t>
  </si>
  <si>
    <t xml:space="preserve">CADASTRO DA OBRA CIVIL , CONSISTE NO CADASTRAMENTO DE OBRA LOCALIZADA ELEVATORIAS, ETA, ETE, ETC.., APRESENTADO EM AUTOCAD </t>
  </si>
  <si>
    <t>EQUIPE TOPOGRAFICA COMPOSTA, TOPOGRAFO, AJUDANTES, VEICULO E EQUIPAMENTOS TOPOGRAFICOS</t>
  </si>
  <si>
    <t>UNID / D</t>
  </si>
  <si>
    <t>M</t>
  </si>
  <si>
    <t>UNID / M</t>
  </si>
  <si>
    <t xml:space="preserve">UNID / D </t>
  </si>
  <si>
    <t>SERVIÇOS TÉCNICOS DE TOPOGRAFIA</t>
  </si>
  <si>
    <t>1.6</t>
  </si>
  <si>
    <t>1.7</t>
  </si>
  <si>
    <t>1.8</t>
  </si>
  <si>
    <t>1.9</t>
  </si>
  <si>
    <t>1.10</t>
  </si>
  <si>
    <t>1.11</t>
  </si>
  <si>
    <t>1.12</t>
  </si>
  <si>
    <t>LOCACAO OBJETIVA DETERMINAR A POSIÇÃO DA OBRA NO TERRENO, BEM COMO OS NIVEIS SOLICITADOS EM PROJETO, EM RELACAO A REFERENCIA DE NIVEL , PARA A DEMARCACAO  SERAO UTILIZADOS EQUIPAMENTOS TOPOGRAFICOS E CONSTARA DA FIXACAO DE PIQUETES , QUE PERMITAM A SUA POSTERIOR IDENTIFICACAO.</t>
  </si>
  <si>
    <t>SERVIÇOS TÉCNICOS DE ENGENHARIA</t>
  </si>
  <si>
    <t>ELABORAÇÃO DO PROJETO BÁSICO CONTENDO: MEMORIAL DESCRITIVO E DE CÁLCULO DAS UNIDADES PROJETADAS, PEÇAS GRÁFICAS DE DETALHAMENTO, ORÇAMENTO E CRONOGRAMA FÍSICO-FINANCEIRO.</t>
  </si>
  <si>
    <t>PROJETO ESTRUTURAL E DE FUNDAÇÕES</t>
  </si>
  <si>
    <t>PROJETO BÁSICO</t>
  </si>
  <si>
    <t>PROJETOS EXECUTIVOS</t>
  </si>
  <si>
    <t>IMEC</t>
  </si>
  <si>
    <t>PROJETO ELÉTRICO, AUTOMAÇÃO E CONTROLE</t>
  </si>
  <si>
    <t>MERCADO</t>
  </si>
  <si>
    <t>TECNICO ESPECIALIZADO</t>
  </si>
  <si>
    <t xml:space="preserve">ESTUDOS AMBIENTAIS </t>
  </si>
  <si>
    <t>ELABORAÇÃO DE ESTUDOS AMBIENTAIS</t>
  </si>
  <si>
    <t>BIÓLOGO</t>
  </si>
  <si>
    <t>HR</t>
  </si>
  <si>
    <t>3.1</t>
  </si>
  <si>
    <t>3.2</t>
  </si>
  <si>
    <t>CONSULTOR</t>
  </si>
  <si>
    <t>4.1</t>
  </si>
  <si>
    <t>4.2</t>
  </si>
  <si>
    <t>4.3</t>
  </si>
  <si>
    <t>GERENCIAMENTO</t>
  </si>
  <si>
    <t>COORDENADOR</t>
  </si>
  <si>
    <t>4.4</t>
  </si>
  <si>
    <t>ENGENHEIRO JUNIOR</t>
  </si>
  <si>
    <t>CISABES - CONSÓRCIO INTERMUNICIPAL DE SANEAMENTO BÁSICO DO ESPÍRITO SANTO</t>
  </si>
  <si>
    <t xml:space="preserve">Praça Izidoro Binda, 138, Vila Nova CEP: 29.702-040 Colatina - ES </t>
  </si>
  <si>
    <t>Telefones: (27)3722-0366 / (27) 9-9695-4891 / (27)9-9695-4892</t>
  </si>
  <si>
    <t>PROJETO DE PREVENÇÃO E COMBATE A INCENDIO</t>
  </si>
  <si>
    <t>OBJETO:</t>
  </si>
  <si>
    <t>PLANILHA ORÇAMENTÁRIA</t>
  </si>
  <si>
    <t>VALOR DE REFERÊNCIA</t>
  </si>
  <si>
    <t>Planilha de referência:</t>
  </si>
  <si>
    <t>CESAN-MAR/16</t>
  </si>
  <si>
    <t>BDI ADOTADO:</t>
  </si>
  <si>
    <t>LEIS SOCIAIS ADOTADA:</t>
  </si>
  <si>
    <t>(ÍNDICE EXTRAIDO DA TABELA DE SERVIÇOS DA CESAN, DATA BASE: MAR/16)</t>
  </si>
  <si>
    <t>Contratação de serviços técnicos de topografia, elaboração e gerenciamento de projetos de engenharia para atendimento às demandas dos municípios e autarquias consorciadas ao CISABES.</t>
  </si>
  <si>
    <t/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</si>
  <si>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</si>
  <si>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</si>
  <si>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</si>
  <si>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</si>
  <si>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</si>
  <si>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</si>
  <si>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</si>
  <si>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</si>
  <si>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</si>
  <si>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</si>
  <si>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</si>
  <si>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</si>
  <si>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QUANTIDADE</t>
  </si>
  <si>
    <t>TOTAL ($)</t>
  </si>
  <si>
    <t>TOTAL GERAL=</t>
  </si>
  <si>
    <t>QUANT. DIA</t>
  </si>
  <si>
    <t>QUANT. MÊS</t>
  </si>
  <si>
    <t>QUANT. ANO</t>
  </si>
  <si>
    <t>QUANTIDADE TOTAL</t>
  </si>
  <si>
    <t>CRONOGRAMA</t>
  </si>
  <si>
    <t>VEICULO FISCALIZACAO MENSAL GOL,FIAT,ETC</t>
  </si>
  <si>
    <t>4.5</t>
  </si>
  <si>
    <t>GERALDO ANDRÉ FORZA AVANCINI</t>
  </si>
  <si>
    <t>ENGENHEIRO AGRICOLA E AMBIENTAL - CREA 9133510-MG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</si>
</sst>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\ * #,##0.00_-;\-&quot;R$&quot;\ * #,##0.00_-;_-&quot;R$&quot;\ * &quot;-&quot;??_-;_-@_-"/>
    <numFmt numFmtId="164" formatCode="&quot;R$ &quot;#,##0.00"/>
    <numFmt numFmtId="165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44" fontId="7" fillId="0" borderId="0" applyFill="0" applyBorder="0" applyAlignment="0" applyProtection="0"/>
    <xf numFmtId="0" fontId="5" fillId="0" borderId="0"/>
    <xf numFmtId="9" fontId="7" fillId="0" borderId="0" applyFill="0" applyBorder="0" applyAlignment="0" applyProtection="0"/>
    <xf numFmtId="164" fontId="5" fillId="0" borderId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</cellStyleXfs>
  <cellXfs count="200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vertical="center" wrapText="1"/>
    </xf>
    <xf numFmtId="0" fontId="0" fillId="0" borderId="5" xfId="0" applyBorder="1"/>
    <xf numFmtId="44" fontId="0" fillId="0" borderId="0" xfId="0" applyNumberFormat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0" xfId="0" applyFont="1" applyBorder="1" applyAlignment="1">
      <alignment vertical="center" wrapText="1"/>
    </xf>
    <xf numFmtId="10" fontId="0" fillId="0" borderId="0" xfId="2" applyNumberFormat="1" applyFont="1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3" xfId="0" applyBorder="1"/>
    <xf numFmtId="0" fontId="0" fillId="0" borderId="0" xfId="0" applyBorder="1"/>
    <xf numFmtId="0" fontId="0" fillId="0" borderId="1" xfId="0" applyBorder="1"/>
    <xf numFmtId="0" fontId="0" fillId="0" borderId="14" xfId="0" applyBorder="1"/>
    <xf numFmtId="10" fontId="0" fillId="0" borderId="5" xfId="2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0" xfId="0" quotePrefix="1"/>
    <xf numFmtId="0" fontId="0" fillId="0" borderId="4" xfId="0" applyBorder="1"/>
    <xf numFmtId="0" fontId="2" fillId="0" borderId="3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1" fillId="0" borderId="12" xfId="0" applyFont="1" applyBorder="1" applyAlignment="1">
      <alignment horizontal="left" vertical="center"/>
    </xf>
    <xf numFmtId="0" fontId="0" fillId="0" borderId="12" xfId="0" applyBorder="1"/>
    <xf numFmtId="0" fontId="0" fillId="0" borderId="13" xfId="0" applyBorder="1"/>
    <xf numFmtId="0" fontId="0" fillId="0" borderId="0" xfId="0" applyBorder="1" applyAlignment="1"/>
    <xf numFmtId="0" fontId="0" fillId="0" borderId="14" xfId="0" applyBorder="1" applyAlignment="1">
      <alignment vertical="center"/>
    </xf>
    <xf numFmtId="0" fontId="0" fillId="0" borderId="2" xfId="0" applyBorder="1"/>
    <xf numFmtId="1" fontId="0" fillId="0" borderId="0" xfId="0" applyNumberFormat="1"/>
    <xf numFmtId="44" fontId="0" fillId="0" borderId="1" xfId="1" applyFont="1" applyBorder="1" applyAlignment="1">
      <alignment horizontal="center" vertical="center"/>
    </xf>
    <xf numFmtId="44" fontId="0" fillId="0" borderId="16" xfId="1" applyFont="1" applyBorder="1" applyAlignment="1">
      <alignment horizontal="center" vertical="center"/>
    </xf>
    <xf numFmtId="44" fontId="0" fillId="0" borderId="11" xfId="1" applyFont="1" applyBorder="1" applyAlignment="1">
      <alignment horizontal="center" vertical="center"/>
    </xf>
    <xf numFmtId="44" fontId="0" fillId="0" borderId="11" xfId="1" applyFont="1" applyBorder="1"/>
    <xf numFmtId="44" fontId="0" fillId="0" borderId="1" xfId="1" applyFont="1" applyBorder="1" applyAlignment="1">
      <alignment horizontal="center"/>
    </xf>
    <xf numFmtId="44" fontId="0" fillId="0" borderId="16" xfId="1" applyFont="1" applyBorder="1" applyAlignment="1">
      <alignment horizontal="center"/>
    </xf>
    <xf numFmtId="3" fontId="0" fillId="0" borderId="5" xfId="1" applyNumberFormat="1" applyFont="1" applyBorder="1" applyAlignment="1">
      <alignment horizontal="center" vertical="center"/>
    </xf>
    <xf numFmtId="3" fontId="0" fillId="0" borderId="6" xfId="1" applyNumberFormat="1" applyFont="1" applyBorder="1" applyAlignment="1">
      <alignment horizontal="center" vertical="center"/>
    </xf>
    <xf numFmtId="3" fontId="0" fillId="0" borderId="10" xfId="1" applyNumberFormat="1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9" xfId="0" applyBorder="1" applyAlignment="1">
      <alignment vertical="center" wrapText="1"/>
    </xf>
    <xf numFmtId="44" fontId="0" fillId="0" borderId="3" xfId="1" applyFont="1" applyBorder="1" applyAlignment="1">
      <alignment horizontal="center" vertical="center"/>
    </xf>
    <xf numFmtId="3" fontId="0" fillId="0" borderId="29" xfId="1" applyNumberFormat="1" applyFont="1" applyBorder="1" applyAlignment="1">
      <alignment horizontal="center" vertical="center"/>
    </xf>
    <xf numFmtId="0" fontId="0" fillId="2" borderId="7" xfId="0" applyFill="1" applyBorder="1"/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left"/>
    </xf>
    <xf numFmtId="0" fontId="0" fillId="2" borderId="8" xfId="0" applyFill="1" applyBorder="1"/>
    <xf numFmtId="0" fontId="0" fillId="2" borderId="28" xfId="0" applyFill="1" applyBorder="1"/>
    <xf numFmtId="1" fontId="0" fillId="2" borderId="8" xfId="0" applyNumberFormat="1" applyFill="1" applyBorder="1"/>
    <xf numFmtId="44" fontId="1" fillId="2" borderId="9" xfId="0" applyNumberFormat="1" applyFont="1" applyFill="1" applyBorder="1"/>
    <xf numFmtId="0" fontId="1" fillId="2" borderId="8" xfId="0" applyFont="1" applyFill="1" applyBorder="1" applyAlignment="1">
      <alignment vertical="center" wrapText="1"/>
    </xf>
    <xf numFmtId="3" fontId="0" fillId="2" borderId="8" xfId="1" applyNumberFormat="1" applyFont="1" applyFill="1" applyBorder="1" applyAlignment="1">
      <alignment horizontal="center" vertical="center"/>
    </xf>
    <xf numFmtId="44" fontId="1" fillId="2" borderId="9" xfId="0" applyNumberFormat="1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1" fillId="2" borderId="8" xfId="0" applyFont="1" applyFill="1" applyBorder="1" applyAlignment="1">
      <alignment horizontal="left" vertical="center" wrapText="1"/>
    </xf>
    <xf numFmtId="0" fontId="0" fillId="3" borderId="7" xfId="0" applyFill="1" applyBorder="1"/>
    <xf numFmtId="0" fontId="1" fillId="3" borderId="8" xfId="0" applyFont="1" applyFill="1" applyBorder="1" applyAlignment="1">
      <alignment horizontal="center"/>
    </xf>
    <xf numFmtId="0" fontId="1" fillId="3" borderId="8" xfId="0" applyFont="1" applyFill="1" applyBorder="1" applyAlignment="1">
      <alignment vertical="center" wrapText="1"/>
    </xf>
    <xf numFmtId="0" fontId="0" fillId="3" borderId="8" xfId="0" applyFill="1" applyBorder="1"/>
    <xf numFmtId="0" fontId="0" fillId="3" borderId="28" xfId="0" applyFill="1" applyBorder="1"/>
    <xf numFmtId="0" fontId="0" fillId="3" borderId="8" xfId="0" applyFill="1" applyBorder="1" applyAlignment="1">
      <alignment horizontal="center"/>
    </xf>
    <xf numFmtId="3" fontId="0" fillId="3" borderId="8" xfId="1" applyNumberFormat="1" applyFont="1" applyFill="1" applyBorder="1" applyAlignment="1">
      <alignment horizontal="center" vertical="center"/>
    </xf>
    <xf numFmtId="44" fontId="1" fillId="3" borderId="9" xfId="0" applyNumberFormat="1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/>
    </xf>
    <xf numFmtId="0" fontId="1" fillId="3" borderId="8" xfId="0" applyFont="1" applyFill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44" fontId="2" fillId="0" borderId="20" xfId="0" applyNumberFormat="1" applyFont="1" applyBorder="1"/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4" xfId="0" applyBorder="1"/>
    <xf numFmtId="0" fontId="0" fillId="0" borderId="32" xfId="0" applyBorder="1"/>
    <xf numFmtId="0" fontId="1" fillId="0" borderId="34" xfId="0" applyFont="1" applyBorder="1" applyAlignment="1">
      <alignment horizontal="left" vertical="center"/>
    </xf>
    <xf numFmtId="0" fontId="1" fillId="0" borderId="34" xfId="0" applyFont="1" applyBorder="1" applyAlignment="1">
      <alignment vertical="center" wrapText="1"/>
    </xf>
    <xf numFmtId="0" fontId="0" fillId="0" borderId="38" xfId="0" applyBorder="1" applyAlignment="1">
      <alignment vertical="center"/>
    </xf>
    <xf numFmtId="44" fontId="0" fillId="0" borderId="39" xfId="0" applyNumberFormat="1" applyBorder="1" applyAlignment="1">
      <alignment horizontal="center" vertical="center"/>
    </xf>
    <xf numFmtId="0" fontId="0" fillId="0" borderId="34" xfId="0" applyBorder="1" applyAlignment="1">
      <alignment vertical="center"/>
    </xf>
    <xf numFmtId="44" fontId="0" fillId="0" borderId="35" xfId="0" applyNumberFormat="1" applyBorder="1" applyAlignment="1">
      <alignment horizontal="center" vertical="center"/>
    </xf>
    <xf numFmtId="0" fontId="0" fillId="0" borderId="30" xfId="0" applyBorder="1" applyAlignment="1">
      <alignment vertical="center"/>
    </xf>
    <xf numFmtId="44" fontId="0" fillId="0" borderId="36" xfId="0" applyNumberForma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44" fontId="0" fillId="0" borderId="41" xfId="0" applyNumberFormat="1" applyBorder="1" applyAlignment="1">
      <alignment horizontal="center" vertical="center"/>
    </xf>
    <xf numFmtId="0" fontId="0" fillId="0" borderId="38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42" xfId="0" applyBorder="1" applyAlignment="1">
      <alignment vertical="center"/>
    </xf>
    <xf numFmtId="0" fontId="0" fillId="0" borderId="43" xfId="0" applyBorder="1" applyAlignment="1">
      <alignment horizontal="center"/>
    </xf>
    <xf numFmtId="0" fontId="0" fillId="0" borderId="43" xfId="0" applyBorder="1"/>
    <xf numFmtId="3" fontId="0" fillId="0" borderId="43" xfId="1" applyNumberFormat="1" applyFont="1" applyBorder="1" applyAlignment="1">
      <alignment horizontal="center" vertical="center"/>
    </xf>
    <xf numFmtId="44" fontId="0" fillId="0" borderId="45" xfId="0" applyNumberForma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3" fontId="0" fillId="0" borderId="1" xfId="1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 wrapText="1"/>
    </xf>
    <xf numFmtId="0" fontId="0" fillId="0" borderId="38" xfId="0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2" borderId="7" xfId="0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0" fillId="2" borderId="8" xfId="0" applyFill="1" applyBorder="1" applyAlignment="1">
      <alignment vertical="center"/>
    </xf>
    <xf numFmtId="0" fontId="0" fillId="2" borderId="28" xfId="0" applyFill="1" applyBorder="1" applyAlignment="1">
      <alignment vertical="center"/>
    </xf>
    <xf numFmtId="1" fontId="0" fillId="2" borderId="8" xfId="0" applyNumberFormat="1" applyFill="1" applyBorder="1" applyAlignment="1">
      <alignment vertical="center"/>
    </xf>
    <xf numFmtId="44" fontId="1" fillId="2" borderId="9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24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44" fontId="0" fillId="0" borderId="0" xfId="0" applyNumberFormat="1" applyAlignment="1">
      <alignment vertical="center"/>
    </xf>
    <xf numFmtId="0" fontId="0" fillId="0" borderId="43" xfId="0" applyBorder="1" applyAlignment="1">
      <alignment horizontal="center" vertical="center"/>
    </xf>
    <xf numFmtId="0" fontId="0" fillId="0" borderId="43" xfId="0" applyBorder="1" applyAlignment="1">
      <alignment vertical="center"/>
    </xf>
    <xf numFmtId="44" fontId="0" fillId="0" borderId="44" xfId="1" applyFont="1" applyBorder="1" applyAlignment="1">
      <alignment horizontal="center" vertical="center"/>
    </xf>
    <xf numFmtId="0" fontId="0" fillId="0" borderId="42" xfId="0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0" fillId="0" borderId="46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7" xfId="0" applyBorder="1" applyAlignment="1">
      <alignment vertical="center" wrapText="1"/>
    </xf>
    <xf numFmtId="44" fontId="0" fillId="0" borderId="48" xfId="1" applyFont="1" applyBorder="1" applyAlignment="1">
      <alignment horizontal="center" vertical="center"/>
    </xf>
    <xf numFmtId="3" fontId="0" fillId="0" borderId="47" xfId="1" applyNumberFormat="1" applyFont="1" applyBorder="1" applyAlignment="1">
      <alignment horizontal="center" vertical="center"/>
    </xf>
    <xf numFmtId="44" fontId="0" fillId="0" borderId="49" xfId="0" applyNumberFormat="1" applyBorder="1" applyAlignment="1">
      <alignment horizontal="center" vertical="center"/>
    </xf>
    <xf numFmtId="0" fontId="0" fillId="0" borderId="40" xfId="0" applyBorder="1" applyAlignment="1">
      <alignment vertical="center"/>
    </xf>
    <xf numFmtId="0" fontId="0" fillId="0" borderId="29" xfId="0" applyFont="1" applyBorder="1" applyAlignment="1">
      <alignment horizontal="center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vertical="center" wrapText="1"/>
    </xf>
    <xf numFmtId="44" fontId="0" fillId="0" borderId="16" xfId="1" applyFont="1" applyBorder="1" applyAlignment="1">
      <alignment vertical="center"/>
    </xf>
    <xf numFmtId="0" fontId="0" fillId="0" borderId="43" xfId="0" applyFont="1" applyBorder="1" applyAlignment="1">
      <alignment horizontal="center" vertical="center"/>
    </xf>
    <xf numFmtId="0" fontId="0" fillId="0" borderId="43" xfId="0" applyFont="1" applyBorder="1" applyAlignment="1">
      <alignment vertical="center" wrapText="1"/>
    </xf>
    <xf numFmtId="44" fontId="0" fillId="0" borderId="44" xfId="1" applyFont="1" applyBorder="1" applyAlignment="1">
      <alignment vertical="center"/>
    </xf>
    <xf numFmtId="0" fontId="0" fillId="0" borderId="10" xfId="0" applyBorder="1" applyAlignment="1">
      <alignment vertical="center"/>
    </xf>
    <xf numFmtId="44" fontId="0" fillId="0" borderId="5" xfId="1" applyFont="1" applyBorder="1" applyAlignment="1">
      <alignment horizontal="center" vertical="center"/>
    </xf>
    <xf numFmtId="44" fontId="0" fillId="0" borderId="43" xfId="1" applyFont="1" applyBorder="1" applyAlignment="1">
      <alignment horizontal="center" vertical="center"/>
    </xf>
    <xf numFmtId="44" fontId="1" fillId="2" borderId="28" xfId="1" applyFont="1" applyFill="1" applyBorder="1" applyAlignment="1">
      <alignment vertical="center"/>
    </xf>
    <xf numFmtId="44" fontId="1" fillId="2" borderId="28" xfId="1" applyFont="1" applyFill="1" applyBorder="1" applyAlignment="1">
      <alignment horizontal="center" vertical="center"/>
    </xf>
    <xf numFmtId="44" fontId="1" fillId="3" borderId="28" xfId="1" applyFont="1" applyFill="1" applyBorder="1" applyAlignment="1">
      <alignment horizontal="center" vertical="center"/>
    </xf>
    <xf numFmtId="44" fontId="2" fillId="0" borderId="51" xfId="1" applyFont="1" applyBorder="1" applyAlignment="1">
      <alignment horizontal="right"/>
    </xf>
    <xf numFmtId="44" fontId="0" fillId="0" borderId="10" xfId="1" applyFont="1" applyBorder="1" applyAlignment="1">
      <alignment horizontal="center" vertical="center"/>
    </xf>
    <xf numFmtId="44" fontId="2" fillId="0" borderId="7" xfId="1" applyFont="1" applyBorder="1" applyAlignment="1">
      <alignment horizontal="right"/>
    </xf>
    <xf numFmtId="44" fontId="2" fillId="0" borderId="53" xfId="0" applyNumberFormat="1" applyFont="1" applyBorder="1"/>
    <xf numFmtId="0" fontId="0" fillId="3" borderId="8" xfId="0" applyFill="1" applyBorder="1" applyAlignment="1">
      <alignment vertical="center"/>
    </xf>
    <xf numFmtId="44" fontId="0" fillId="0" borderId="5" xfId="1" applyFont="1" applyBorder="1" applyAlignment="1">
      <alignment horizontal="center"/>
    </xf>
    <xf numFmtId="44" fontId="0" fillId="0" borderId="43" xfId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10" fontId="1" fillId="0" borderId="36" xfId="2" applyNumberFormat="1" applyFont="1" applyBorder="1" applyAlignment="1">
      <alignment horizontal="center" vertical="center"/>
    </xf>
    <xf numFmtId="10" fontId="1" fillId="0" borderId="37" xfId="2" applyNumberFormat="1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" fontId="2" fillId="0" borderId="19" xfId="0" applyNumberFormat="1" applyFont="1" applyBorder="1" applyAlignment="1">
      <alignment horizontal="right"/>
    </xf>
    <xf numFmtId="1" fontId="2" fillId="0" borderId="15" xfId="0" applyNumberFormat="1" applyFont="1" applyBorder="1" applyAlignment="1">
      <alignment horizontal="right"/>
    </xf>
    <xf numFmtId="0" fontId="0" fillId="0" borderId="5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6" fillId="0" borderId="3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4" fillId="0" borderId="16" xfId="0" applyFont="1" applyBorder="1" applyAlignment="1">
      <alignment horizontal="left" vertical="center" wrapText="1"/>
    </xf>
    <xf numFmtId="1" fontId="2" fillId="0" borderId="52" xfId="0" applyNumberFormat="1" applyFont="1" applyBorder="1" applyAlignment="1">
      <alignment horizontal="center"/>
    </xf>
    <xf numFmtId="1" fontId="2" fillId="0" borderId="50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</cellXfs>
  <cellStyles count="13">
    <cellStyle name="Moeda" xfId="1" builtinId="4"/>
    <cellStyle name="Moeda 2" xfId="4"/>
    <cellStyle name="Normal" xfId="0" builtinId="0"/>
    <cellStyle name="Normal 2" xfId="3"/>
    <cellStyle name="Normal 3" xfId="5"/>
    <cellStyle name="Porcentagem" xfId="2" builtinId="5"/>
    <cellStyle name="Porcentagem 2" xfId="6"/>
    <cellStyle name="Separador de milhares 2" xfId="7"/>
    <cellStyle name="Separador de milhares 2 2" xfId="8"/>
    <cellStyle name="Separador de milhares 2 3" xfId="9"/>
    <cellStyle name="Separador de milhares 2 4" xfId="10"/>
    <cellStyle name="Separador de milhares 2 5" xfId="11"/>
    <cellStyle name="Separador de milhares 2 6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2</xdr:col>
      <xdr:colOff>0</xdr:colOff>
      <xdr:row>3</xdr:row>
      <xdr:rowOff>0</xdr:rowOff>
    </xdr:to>
    <xdr:pic>
      <xdr:nvPicPr>
        <xdr:cNvPr id="3" name="Imagem 2" descr="Sem títul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0"/>
          <a:ext cx="1857375" cy="895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847725</xdr:colOff>
      <xdr:row>3</xdr:row>
      <xdr:rowOff>0</xdr:rowOff>
    </xdr:to>
    <xdr:pic>
      <xdr:nvPicPr>
        <xdr:cNvPr id="2" name="Imagem 1" descr="Sem títul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0"/>
          <a:ext cx="1857375" cy="895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371475</xdr:colOff>
      <xdr:row>3</xdr:row>
      <xdr:rowOff>0</xdr:rowOff>
    </xdr:to>
    <xdr:pic>
      <xdr:nvPicPr>
        <xdr:cNvPr id="2" name="Imagem 1" descr="Sem títul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0"/>
          <a:ext cx="1857375" cy="895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view="pageBreakPreview" zoomScale="60" workbookViewId="0">
      <selection activeCell="A20" sqref="A20:J20"/>
    </sheetView>
  </sheetViews>
  <sheetFormatPr defaultRowHeight="15" x14ac:dyDescent="0.25"/>
  <cols>
    <col min="2" max="2" width="10.7109375" customWidth="1"/>
  </cols>
  <sheetData>
    <row r="1" spans="1:13" ht="30" customHeight="1" x14ac:dyDescent="0.25">
      <c r="A1" s="19"/>
      <c r="B1" s="20"/>
      <c r="C1" s="34" t="s">
        <v>66</v>
      </c>
      <c r="D1" s="35"/>
      <c r="E1" s="36"/>
      <c r="F1" s="37"/>
      <c r="G1" s="38"/>
      <c r="H1" s="38"/>
      <c r="I1" s="38"/>
      <c r="J1" s="38"/>
      <c r="K1" s="38"/>
      <c r="L1" s="38"/>
      <c r="M1" s="39"/>
    </row>
    <row r="2" spans="1:13" ht="18.75" customHeight="1" x14ac:dyDescent="0.25">
      <c r="A2" s="21"/>
      <c r="B2" s="22"/>
      <c r="C2" s="33" t="s">
        <v>67</v>
      </c>
      <c r="D2" s="26"/>
      <c r="E2" s="27"/>
      <c r="F2" s="18"/>
      <c r="G2" s="40"/>
      <c r="H2" s="22"/>
      <c r="I2" s="22"/>
      <c r="J2" s="22"/>
      <c r="K2" s="22"/>
      <c r="L2" s="22"/>
      <c r="M2" s="32"/>
    </row>
    <row r="3" spans="1:13" ht="21.75" customHeight="1" x14ac:dyDescent="0.25">
      <c r="A3" s="23"/>
      <c r="B3" s="24"/>
      <c r="C3" s="28" t="s">
        <v>68</v>
      </c>
      <c r="D3" s="29"/>
      <c r="E3" s="30"/>
      <c r="F3" s="41"/>
      <c r="G3" s="24"/>
      <c r="H3" s="24"/>
      <c r="I3" s="24"/>
      <c r="J3" s="24"/>
      <c r="K3" s="24"/>
      <c r="L3" s="24"/>
      <c r="M3" s="42"/>
    </row>
    <row r="16" spans="1:13" ht="7.5" customHeight="1" x14ac:dyDescent="0.25"/>
    <row r="17" spans="1:17" hidden="1" x14ac:dyDescent="0.25"/>
    <row r="18" spans="1:17" hidden="1" x14ac:dyDescent="0.25"/>
    <row r="19" spans="1:17" ht="82.5" customHeight="1" x14ac:dyDescent="0.25">
      <c r="A19" s="163" t="str">
        <f>Orçamento!B4</f>
        <v>Contratação de serviços técnicos de topografia, elaboração e gerenciamento de projetos de engenharia para atendimento às demandas dos municípios e autarquias consorciadas ao CISABES.</v>
      </c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</row>
    <row r="20" spans="1:17" ht="21" x14ac:dyDescent="0.35">
      <c r="A20" s="162"/>
      <c r="B20" s="162"/>
      <c r="C20" s="162"/>
      <c r="D20" s="162"/>
      <c r="E20" s="162"/>
      <c r="F20" s="162"/>
      <c r="G20" s="162"/>
      <c r="H20" s="162"/>
      <c r="I20" s="162"/>
      <c r="J20" s="162"/>
    </row>
    <row r="24" spans="1:17" x14ac:dyDescent="0.25">
      <c r="Q24" s="31" t="s">
        <v>79</v>
      </c>
    </row>
  </sheetData>
  <mergeCells count="2">
    <mergeCell ref="A20:J20"/>
    <mergeCell ref="A19:M19"/>
  </mergeCells>
  <pageMargins left="0.511811024" right="0.511811024" top="0.78740157499999996" bottom="0.78740157499999996" header="0.31496062000000002" footer="0.31496062000000002"/>
  <pageSetup paperSize="9" scale="76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view="pageBreakPreview" topLeftCell="A22" zoomScale="60" workbookViewId="0">
      <selection activeCell="A43" sqref="A43:J43"/>
    </sheetView>
  </sheetViews>
  <sheetFormatPr defaultRowHeight="15" x14ac:dyDescent="0.25"/>
  <cols>
    <col min="1" max="1" width="15.5703125" bestFit="1" customWidth="1"/>
    <col min="2" max="2" width="12.85546875" customWidth="1"/>
    <col min="3" max="3" width="83.28515625" customWidth="1"/>
    <col min="5" max="5" width="15.42578125" bestFit="1" customWidth="1"/>
    <col min="6" max="8" width="13.28515625" customWidth="1"/>
    <col min="9" max="9" width="14.42578125" style="43" bestFit="1" customWidth="1"/>
    <col min="10" max="10" width="23.7109375" bestFit="1" customWidth="1"/>
    <col min="11" max="13" width="13.28515625" bestFit="1" customWidth="1"/>
  </cols>
  <sheetData>
    <row r="1" spans="1:11" ht="30" customHeight="1" x14ac:dyDescent="0.25">
      <c r="A1" s="82"/>
      <c r="B1" s="83"/>
      <c r="C1" s="183" t="s">
        <v>66</v>
      </c>
      <c r="D1" s="184"/>
      <c r="E1" s="184"/>
      <c r="F1" s="184"/>
      <c r="G1" s="184"/>
      <c r="H1" s="184"/>
      <c r="I1" s="184"/>
      <c r="J1" s="185"/>
    </row>
    <row r="2" spans="1:11" ht="18.75" customHeight="1" x14ac:dyDescent="0.25">
      <c r="A2" s="84"/>
      <c r="B2" s="22"/>
      <c r="C2" s="186" t="s">
        <v>67</v>
      </c>
      <c r="D2" s="187"/>
      <c r="E2" s="187"/>
      <c r="F2" s="187"/>
      <c r="G2" s="187"/>
      <c r="H2" s="187"/>
      <c r="I2" s="187"/>
      <c r="J2" s="188"/>
    </row>
    <row r="3" spans="1:11" ht="21.75" customHeight="1" x14ac:dyDescent="0.25">
      <c r="A3" s="85"/>
      <c r="B3" s="22"/>
      <c r="C3" s="189" t="s">
        <v>68</v>
      </c>
      <c r="D3" s="190"/>
      <c r="E3" s="190"/>
      <c r="F3" s="190"/>
      <c r="G3" s="190"/>
      <c r="H3" s="190"/>
      <c r="I3" s="190"/>
      <c r="J3" s="191"/>
    </row>
    <row r="4" spans="1:11" ht="36.75" customHeight="1" x14ac:dyDescent="0.25">
      <c r="A4" s="86" t="s">
        <v>70</v>
      </c>
      <c r="B4" s="192" t="s">
        <v>78</v>
      </c>
      <c r="C4" s="192"/>
      <c r="D4" s="192"/>
      <c r="E4" s="192"/>
      <c r="F4" s="192"/>
      <c r="G4" s="192"/>
      <c r="H4" s="192"/>
      <c r="I4" s="192"/>
      <c r="J4" s="193"/>
    </row>
    <row r="5" spans="1:11" ht="35.25" customHeight="1" x14ac:dyDescent="0.25">
      <c r="A5" s="87" t="s">
        <v>73</v>
      </c>
      <c r="B5" s="178" t="s">
        <v>74</v>
      </c>
      <c r="C5" s="178"/>
      <c r="D5" s="178"/>
      <c r="E5" s="178"/>
      <c r="F5" s="178"/>
      <c r="G5" s="178"/>
      <c r="H5" s="178"/>
      <c r="I5" s="178"/>
      <c r="J5" s="179"/>
    </row>
    <row r="6" spans="1:11" ht="35.25" customHeight="1" x14ac:dyDescent="0.25">
      <c r="A6" s="87" t="s">
        <v>75</v>
      </c>
      <c r="B6" s="25">
        <v>0.26190000000000002</v>
      </c>
      <c r="C6" s="178" t="s">
        <v>77</v>
      </c>
      <c r="D6" s="178"/>
      <c r="E6" s="178"/>
      <c r="F6" s="178"/>
      <c r="G6" s="178"/>
      <c r="H6" s="178"/>
      <c r="I6" s="178"/>
      <c r="J6" s="179"/>
    </row>
    <row r="7" spans="1:11" ht="35.25" customHeight="1" x14ac:dyDescent="0.25">
      <c r="A7" s="87" t="s">
        <v>76</v>
      </c>
      <c r="B7" s="25">
        <v>1.5727</v>
      </c>
      <c r="C7" s="178" t="s">
        <v>77</v>
      </c>
      <c r="D7" s="178"/>
      <c r="E7" s="178"/>
      <c r="F7" s="178"/>
      <c r="G7" s="178"/>
      <c r="H7" s="178"/>
      <c r="I7" s="178"/>
      <c r="J7" s="179"/>
    </row>
    <row r="8" spans="1:11" ht="26.25" customHeight="1" x14ac:dyDescent="0.25">
      <c r="A8" s="180" t="s">
        <v>71</v>
      </c>
      <c r="B8" s="181"/>
      <c r="C8" s="181"/>
      <c r="D8" s="181"/>
      <c r="E8" s="181"/>
      <c r="F8" s="181"/>
      <c r="G8" s="181"/>
      <c r="H8" s="181"/>
      <c r="I8" s="181"/>
      <c r="J8" s="182"/>
      <c r="K8" s="1"/>
    </row>
    <row r="9" spans="1:11" ht="30" customHeight="1" x14ac:dyDescent="0.25">
      <c r="A9" s="170" t="s">
        <v>13</v>
      </c>
      <c r="B9" s="172" t="s">
        <v>0</v>
      </c>
      <c r="C9" s="172" t="s">
        <v>1</v>
      </c>
      <c r="D9" s="172" t="s">
        <v>14</v>
      </c>
      <c r="E9" s="174" t="s">
        <v>72</v>
      </c>
      <c r="F9" s="165" t="s">
        <v>92</v>
      </c>
      <c r="G9" s="166"/>
      <c r="H9" s="166"/>
      <c r="I9" s="167"/>
      <c r="J9" s="168" t="s">
        <v>93</v>
      </c>
      <c r="K9" s="17"/>
    </row>
    <row r="10" spans="1:11" ht="30.75" thickBot="1" x14ac:dyDescent="0.3">
      <c r="A10" s="171"/>
      <c r="B10" s="173"/>
      <c r="C10" s="173"/>
      <c r="D10" s="173"/>
      <c r="E10" s="175"/>
      <c r="F10" s="80" t="s">
        <v>95</v>
      </c>
      <c r="G10" s="80" t="s">
        <v>96</v>
      </c>
      <c r="H10" s="80" t="s">
        <v>97</v>
      </c>
      <c r="I10" s="79" t="s">
        <v>98</v>
      </c>
      <c r="J10" s="169"/>
      <c r="K10" s="17"/>
    </row>
    <row r="11" spans="1:11" ht="15.75" thickBot="1" x14ac:dyDescent="0.3">
      <c r="A11" s="57"/>
      <c r="B11" s="58">
        <v>1</v>
      </c>
      <c r="C11" s="59" t="s">
        <v>34</v>
      </c>
      <c r="D11" s="60"/>
      <c r="E11" s="61"/>
      <c r="F11" s="61"/>
      <c r="G11" s="61"/>
      <c r="H11" s="61"/>
      <c r="I11" s="62"/>
      <c r="J11" s="63">
        <f>SUM(J12:J23)</f>
        <v>1991423.16</v>
      </c>
    </row>
    <row r="12" spans="1:11" ht="60" x14ac:dyDescent="0.25">
      <c r="A12" s="88" t="s">
        <v>24</v>
      </c>
      <c r="B12" s="8" t="s">
        <v>2</v>
      </c>
      <c r="C12" s="9" t="s">
        <v>42</v>
      </c>
      <c r="D12" s="8" t="s">
        <v>17</v>
      </c>
      <c r="E12" s="44">
        <v>2.4700000000000002</v>
      </c>
      <c r="F12" s="8">
        <v>300</v>
      </c>
      <c r="G12" s="8">
        <v>20</v>
      </c>
      <c r="H12" s="8">
        <v>12</v>
      </c>
      <c r="I12" s="51">
        <f t="shared" ref="I12:I23" si="0">F12*G12*H12</f>
        <v>72000</v>
      </c>
      <c r="J12" s="89">
        <f>I12*E12</f>
        <v>177840</v>
      </c>
    </row>
    <row r="13" spans="1:11" ht="30" x14ac:dyDescent="0.25">
      <c r="A13" s="90" t="s">
        <v>24</v>
      </c>
      <c r="B13" s="6" t="s">
        <v>3</v>
      </c>
      <c r="C13" s="3" t="s">
        <v>15</v>
      </c>
      <c r="D13" s="6" t="s">
        <v>17</v>
      </c>
      <c r="E13" s="45">
        <v>2.13</v>
      </c>
      <c r="F13" s="6">
        <v>300</v>
      </c>
      <c r="G13" s="6">
        <v>20</v>
      </c>
      <c r="H13" s="6">
        <v>12</v>
      </c>
      <c r="I13" s="50">
        <f t="shared" si="0"/>
        <v>72000</v>
      </c>
      <c r="J13" s="91">
        <f>I13*E13</f>
        <v>153360</v>
      </c>
    </row>
    <row r="14" spans="1:11" ht="45" x14ac:dyDescent="0.25">
      <c r="A14" s="90" t="s">
        <v>24</v>
      </c>
      <c r="B14" s="6" t="s">
        <v>4</v>
      </c>
      <c r="C14" s="3" t="s">
        <v>16</v>
      </c>
      <c r="D14" s="6" t="s">
        <v>25</v>
      </c>
      <c r="E14" s="45">
        <v>1.1200000000000001</v>
      </c>
      <c r="F14" s="6">
        <v>300</v>
      </c>
      <c r="G14" s="6">
        <v>20</v>
      </c>
      <c r="H14" s="6">
        <v>12</v>
      </c>
      <c r="I14" s="50">
        <f t="shared" si="0"/>
        <v>72000</v>
      </c>
      <c r="J14" s="91">
        <f>I14*E14</f>
        <v>80640.000000000015</v>
      </c>
    </row>
    <row r="15" spans="1:11" ht="30" x14ac:dyDescent="0.25">
      <c r="A15" s="90" t="s">
        <v>24</v>
      </c>
      <c r="B15" s="6" t="s">
        <v>5</v>
      </c>
      <c r="C15" s="3" t="s">
        <v>28</v>
      </c>
      <c r="D15" s="6" t="s">
        <v>26</v>
      </c>
      <c r="E15" s="45">
        <v>272.01</v>
      </c>
      <c r="F15" s="6">
        <v>1</v>
      </c>
      <c r="G15" s="6">
        <v>20</v>
      </c>
      <c r="H15" s="6">
        <v>12</v>
      </c>
      <c r="I15" s="50">
        <f t="shared" si="0"/>
        <v>240</v>
      </c>
      <c r="J15" s="91">
        <f t="shared" ref="J15:J23" si="1">I15*E15</f>
        <v>65282.399999999994</v>
      </c>
    </row>
    <row r="16" spans="1:11" ht="30" x14ac:dyDescent="0.25">
      <c r="A16" s="90"/>
      <c r="B16" s="6" t="s">
        <v>6</v>
      </c>
      <c r="C16" s="3" t="s">
        <v>29</v>
      </c>
      <c r="D16" s="6" t="s">
        <v>27</v>
      </c>
      <c r="E16" s="45">
        <v>19285.099999999999</v>
      </c>
      <c r="F16" s="6">
        <v>1</v>
      </c>
      <c r="G16" s="6">
        <v>1</v>
      </c>
      <c r="H16" s="6">
        <v>12</v>
      </c>
      <c r="I16" s="50">
        <f t="shared" si="0"/>
        <v>12</v>
      </c>
      <c r="J16" s="91">
        <f t="shared" si="1"/>
        <v>231421.19999999998</v>
      </c>
    </row>
    <row r="17" spans="1:12" ht="30" x14ac:dyDescent="0.25">
      <c r="A17" s="90" t="s">
        <v>24</v>
      </c>
      <c r="B17" s="6" t="s">
        <v>35</v>
      </c>
      <c r="C17" s="3" t="s">
        <v>18</v>
      </c>
      <c r="D17" s="6" t="s">
        <v>30</v>
      </c>
      <c r="E17" s="45">
        <v>1971.48</v>
      </c>
      <c r="F17" s="6">
        <v>1</v>
      </c>
      <c r="G17" s="6">
        <v>20</v>
      </c>
      <c r="H17" s="6">
        <v>12</v>
      </c>
      <c r="I17" s="50">
        <f t="shared" si="0"/>
        <v>240</v>
      </c>
      <c r="J17" s="91">
        <f t="shared" si="1"/>
        <v>473155.2</v>
      </c>
    </row>
    <row r="18" spans="1:12" ht="30" x14ac:dyDescent="0.25">
      <c r="A18" s="90" t="s">
        <v>24</v>
      </c>
      <c r="B18" s="6" t="s">
        <v>36</v>
      </c>
      <c r="C18" s="3" t="s">
        <v>19</v>
      </c>
      <c r="D18" s="6" t="s">
        <v>31</v>
      </c>
      <c r="E18" s="45">
        <v>1.47</v>
      </c>
      <c r="F18" s="6">
        <v>300</v>
      </c>
      <c r="G18" s="6">
        <v>20</v>
      </c>
      <c r="H18" s="6">
        <v>12</v>
      </c>
      <c r="I18" s="50">
        <f t="shared" si="0"/>
        <v>72000</v>
      </c>
      <c r="J18" s="91">
        <f t="shared" si="1"/>
        <v>105840</v>
      </c>
    </row>
    <row r="19" spans="1:12" ht="30" x14ac:dyDescent="0.25">
      <c r="A19" s="90" t="s">
        <v>24</v>
      </c>
      <c r="B19" s="6" t="s">
        <v>37</v>
      </c>
      <c r="C19" s="3" t="s">
        <v>20</v>
      </c>
      <c r="D19" s="6" t="s">
        <v>31</v>
      </c>
      <c r="E19" s="45">
        <v>1.7</v>
      </c>
      <c r="F19" s="6">
        <v>300</v>
      </c>
      <c r="G19" s="6">
        <v>20</v>
      </c>
      <c r="H19" s="6">
        <v>12</v>
      </c>
      <c r="I19" s="50">
        <f t="shared" si="0"/>
        <v>72000</v>
      </c>
      <c r="J19" s="91">
        <f t="shared" si="1"/>
        <v>122400</v>
      </c>
    </row>
    <row r="20" spans="1:12" ht="30" x14ac:dyDescent="0.25">
      <c r="A20" s="90" t="s">
        <v>24</v>
      </c>
      <c r="B20" s="6" t="s">
        <v>38</v>
      </c>
      <c r="C20" s="3" t="s">
        <v>21</v>
      </c>
      <c r="D20" s="6" t="s">
        <v>31</v>
      </c>
      <c r="E20" s="45">
        <v>2.17</v>
      </c>
      <c r="F20" s="6">
        <v>300</v>
      </c>
      <c r="G20" s="6">
        <v>20</v>
      </c>
      <c r="H20" s="6">
        <v>12</v>
      </c>
      <c r="I20" s="50">
        <f t="shared" si="0"/>
        <v>72000</v>
      </c>
      <c r="J20" s="91">
        <f t="shared" si="1"/>
        <v>156240</v>
      </c>
    </row>
    <row r="21" spans="1:12" ht="30" x14ac:dyDescent="0.25">
      <c r="A21" s="90" t="s">
        <v>24</v>
      </c>
      <c r="B21" s="6" t="s">
        <v>39</v>
      </c>
      <c r="C21" s="3" t="s">
        <v>22</v>
      </c>
      <c r="D21" s="6" t="s">
        <v>31</v>
      </c>
      <c r="E21" s="45">
        <v>1.7</v>
      </c>
      <c r="F21" s="6">
        <v>300</v>
      </c>
      <c r="G21" s="6">
        <v>20</v>
      </c>
      <c r="H21" s="6">
        <v>12</v>
      </c>
      <c r="I21" s="50">
        <f t="shared" si="0"/>
        <v>72000</v>
      </c>
      <c r="J21" s="91">
        <f t="shared" si="1"/>
        <v>122400</v>
      </c>
    </row>
    <row r="22" spans="1:12" ht="30" x14ac:dyDescent="0.25">
      <c r="A22" s="90" t="s">
        <v>24</v>
      </c>
      <c r="B22" s="6" t="s">
        <v>40</v>
      </c>
      <c r="C22" s="3" t="s">
        <v>23</v>
      </c>
      <c r="D22" s="6" t="s">
        <v>32</v>
      </c>
      <c r="E22" s="45">
        <v>12892.43</v>
      </c>
      <c r="F22" s="6">
        <v>1</v>
      </c>
      <c r="G22" s="6">
        <v>1</v>
      </c>
      <c r="H22" s="6">
        <v>12</v>
      </c>
      <c r="I22" s="50">
        <f t="shared" si="0"/>
        <v>12</v>
      </c>
      <c r="J22" s="91">
        <f t="shared" si="1"/>
        <v>154709.16</v>
      </c>
    </row>
    <row r="23" spans="1:12" ht="30.75" thickBot="1" x14ac:dyDescent="0.3">
      <c r="A23" s="92" t="s">
        <v>24</v>
      </c>
      <c r="B23" s="10" t="s">
        <v>41</v>
      </c>
      <c r="C23" s="11" t="s">
        <v>23</v>
      </c>
      <c r="D23" s="10" t="s">
        <v>33</v>
      </c>
      <c r="E23" s="46">
        <v>617.23</v>
      </c>
      <c r="F23" s="10">
        <v>1</v>
      </c>
      <c r="G23" s="10">
        <v>20</v>
      </c>
      <c r="H23" s="10">
        <v>12</v>
      </c>
      <c r="I23" s="52">
        <f t="shared" si="0"/>
        <v>240</v>
      </c>
      <c r="J23" s="93">
        <f t="shared" si="1"/>
        <v>148135.20000000001</v>
      </c>
    </row>
    <row r="24" spans="1:12" ht="15.75" thickBot="1" x14ac:dyDescent="0.3">
      <c r="A24" s="57"/>
      <c r="B24" s="58">
        <v>2</v>
      </c>
      <c r="C24" s="64" t="s">
        <v>43</v>
      </c>
      <c r="D24" s="60"/>
      <c r="E24" s="61"/>
      <c r="F24" s="58"/>
      <c r="G24" s="58"/>
      <c r="H24" s="58"/>
      <c r="I24" s="65"/>
      <c r="J24" s="66">
        <f>J25+J27</f>
        <v>2059420.8</v>
      </c>
    </row>
    <row r="25" spans="1:12" ht="15.75" thickBot="1" x14ac:dyDescent="0.3">
      <c r="A25" s="69"/>
      <c r="B25" s="70" t="s">
        <v>7</v>
      </c>
      <c r="C25" s="71" t="s">
        <v>46</v>
      </c>
      <c r="D25" s="72"/>
      <c r="E25" s="73"/>
      <c r="F25" s="74"/>
      <c r="G25" s="74"/>
      <c r="H25" s="74"/>
      <c r="I25" s="75"/>
      <c r="J25" s="76">
        <f>J26</f>
        <v>514855.2</v>
      </c>
    </row>
    <row r="26" spans="1:12" ht="45.75" thickBot="1" x14ac:dyDescent="0.3">
      <c r="A26" s="94" t="s">
        <v>48</v>
      </c>
      <c r="B26" s="53" t="s">
        <v>9</v>
      </c>
      <c r="C26" s="54" t="s">
        <v>44</v>
      </c>
      <c r="D26" s="53" t="s">
        <v>17</v>
      </c>
      <c r="E26" s="55">
        <f>17*(1+$B$6)</f>
        <v>21.452300000000001</v>
      </c>
      <c r="F26" s="53">
        <v>100</v>
      </c>
      <c r="G26" s="53">
        <v>20</v>
      </c>
      <c r="H26" s="53">
        <v>12</v>
      </c>
      <c r="I26" s="56">
        <f>F26*G26*H26</f>
        <v>24000</v>
      </c>
      <c r="J26" s="95">
        <f>I26*E26</f>
        <v>514855.2</v>
      </c>
      <c r="L26" s="5"/>
    </row>
    <row r="27" spans="1:12" ht="15.75" thickBot="1" x14ac:dyDescent="0.3">
      <c r="A27" s="77"/>
      <c r="B27" s="78" t="s">
        <v>8</v>
      </c>
      <c r="C27" s="71" t="s">
        <v>47</v>
      </c>
      <c r="D27" s="72"/>
      <c r="E27" s="73"/>
      <c r="F27" s="74"/>
      <c r="G27" s="74"/>
      <c r="H27" s="74"/>
      <c r="I27" s="75"/>
      <c r="J27" s="76">
        <f>SUM(J28:J30)</f>
        <v>1544565.6</v>
      </c>
    </row>
    <row r="28" spans="1:12" x14ac:dyDescent="0.25">
      <c r="A28" s="96" t="s">
        <v>50</v>
      </c>
      <c r="B28" s="8" t="s">
        <v>10</v>
      </c>
      <c r="C28" s="9" t="s">
        <v>49</v>
      </c>
      <c r="D28" s="14" t="s">
        <v>17</v>
      </c>
      <c r="E28" s="44">
        <f>17*(1+$B$6)</f>
        <v>21.452300000000001</v>
      </c>
      <c r="F28" s="8">
        <v>100</v>
      </c>
      <c r="G28" s="8">
        <v>20</v>
      </c>
      <c r="H28" s="8">
        <v>12</v>
      </c>
      <c r="I28" s="51">
        <f>F28*G28*H28</f>
        <v>24000</v>
      </c>
      <c r="J28" s="89">
        <f>I28*E28</f>
        <v>514855.2</v>
      </c>
    </row>
    <row r="29" spans="1:12" x14ac:dyDescent="0.25">
      <c r="A29" s="97" t="s">
        <v>48</v>
      </c>
      <c r="B29" s="6" t="s">
        <v>11</v>
      </c>
      <c r="C29" s="3" t="s">
        <v>45</v>
      </c>
      <c r="D29" s="2" t="s">
        <v>17</v>
      </c>
      <c r="E29" s="45">
        <f t="shared" ref="E29:E32" si="2">17*(1+$B$6)</f>
        <v>21.452300000000001</v>
      </c>
      <c r="F29" s="6">
        <v>100</v>
      </c>
      <c r="G29" s="6">
        <v>20</v>
      </c>
      <c r="H29" s="6">
        <v>12</v>
      </c>
      <c r="I29" s="50">
        <f>F29*G29*H29</f>
        <v>24000</v>
      </c>
      <c r="J29" s="91">
        <f>I29*E29</f>
        <v>514855.2</v>
      </c>
    </row>
    <row r="30" spans="1:12" ht="15.75" thickBot="1" x14ac:dyDescent="0.3">
      <c r="A30" s="98" t="s">
        <v>50</v>
      </c>
      <c r="B30" s="10" t="s">
        <v>12</v>
      </c>
      <c r="C30" s="11" t="s">
        <v>69</v>
      </c>
      <c r="D30" s="12" t="s">
        <v>17</v>
      </c>
      <c r="E30" s="46">
        <f t="shared" si="2"/>
        <v>21.452300000000001</v>
      </c>
      <c r="F30" s="10">
        <v>100</v>
      </c>
      <c r="G30" s="10">
        <v>20</v>
      </c>
      <c r="H30" s="10">
        <v>12</v>
      </c>
      <c r="I30" s="52">
        <f>F30*G30*H30</f>
        <v>24000</v>
      </c>
      <c r="J30" s="93">
        <f>I30*E30</f>
        <v>514855.2</v>
      </c>
    </row>
    <row r="31" spans="1:12" ht="15.75" thickBot="1" x14ac:dyDescent="0.3">
      <c r="A31" s="67"/>
      <c r="B31" s="58">
        <v>3</v>
      </c>
      <c r="C31" s="64" t="s">
        <v>52</v>
      </c>
      <c r="D31" s="60"/>
      <c r="E31" s="61"/>
      <c r="F31" s="58"/>
      <c r="G31" s="58"/>
      <c r="H31" s="58"/>
      <c r="I31" s="65"/>
      <c r="J31" s="66">
        <f>SUM(J32:J33)</f>
        <v>1165607.6535782402</v>
      </c>
    </row>
    <row r="32" spans="1:12" x14ac:dyDescent="0.25">
      <c r="A32" s="88" t="s">
        <v>24</v>
      </c>
      <c r="B32" s="13" t="s">
        <v>56</v>
      </c>
      <c r="C32" s="9" t="s">
        <v>53</v>
      </c>
      <c r="D32" s="14" t="s">
        <v>17</v>
      </c>
      <c r="E32" s="44">
        <f t="shared" si="2"/>
        <v>21.452300000000001</v>
      </c>
      <c r="F32" s="8">
        <v>100</v>
      </c>
      <c r="G32" s="8">
        <v>20</v>
      </c>
      <c r="H32" s="8">
        <v>12</v>
      </c>
      <c r="I32" s="51">
        <f>F32*G32*H32</f>
        <v>24000</v>
      </c>
      <c r="J32" s="89">
        <f>I32*E32</f>
        <v>514855.2</v>
      </c>
    </row>
    <row r="33" spans="1:13" ht="15.75" thickBot="1" x14ac:dyDescent="0.3">
      <c r="A33" s="92" t="s">
        <v>24</v>
      </c>
      <c r="B33" s="15" t="s">
        <v>57</v>
      </c>
      <c r="C33" s="16" t="s">
        <v>54</v>
      </c>
      <c r="D33" s="12" t="s">
        <v>55</v>
      </c>
      <c r="E33" s="47">
        <f>26.1*(1+$B$7)*(1+$B$6)</f>
        <v>84.733392393000017</v>
      </c>
      <c r="F33" s="12">
        <v>32</v>
      </c>
      <c r="G33" s="12">
        <v>20</v>
      </c>
      <c r="H33" s="12">
        <v>12</v>
      </c>
      <c r="I33" s="52">
        <f>F33*G33*H33</f>
        <v>7680</v>
      </c>
      <c r="J33" s="93">
        <f>I33*E33</f>
        <v>650752.45357824012</v>
      </c>
    </row>
    <row r="34" spans="1:13" ht="15.75" thickBot="1" x14ac:dyDescent="0.3">
      <c r="A34" s="57"/>
      <c r="B34" s="58">
        <v>4</v>
      </c>
      <c r="C34" s="68" t="s">
        <v>62</v>
      </c>
      <c r="D34" s="60"/>
      <c r="E34" s="61"/>
      <c r="F34" s="58"/>
      <c r="G34" s="58"/>
      <c r="H34" s="58"/>
      <c r="I34" s="65"/>
      <c r="J34" s="66">
        <f>SUM(J35:J39)</f>
        <v>1891596.3215308799</v>
      </c>
    </row>
    <row r="35" spans="1:13" x14ac:dyDescent="0.25">
      <c r="A35" s="88" t="s">
        <v>24</v>
      </c>
      <c r="B35" s="14" t="s">
        <v>59</v>
      </c>
      <c r="C35" s="7" t="s">
        <v>51</v>
      </c>
      <c r="D35" s="14" t="s">
        <v>55</v>
      </c>
      <c r="E35" s="48">
        <f>13.09*(1+$B$7)*(1+$B$6)</f>
        <v>42.496555801700005</v>
      </c>
      <c r="F35" s="14">
        <v>32</v>
      </c>
      <c r="G35" s="14">
        <v>20</v>
      </c>
      <c r="H35" s="14">
        <v>12</v>
      </c>
      <c r="I35" s="51">
        <f>F35*G35*H35</f>
        <v>7680</v>
      </c>
      <c r="J35" s="89">
        <f>I35*E35</f>
        <v>326373.54855705606</v>
      </c>
    </row>
    <row r="36" spans="1:13" x14ac:dyDescent="0.25">
      <c r="A36" s="90" t="s">
        <v>24</v>
      </c>
      <c r="B36" s="2" t="s">
        <v>60</v>
      </c>
      <c r="C36" s="4" t="s">
        <v>65</v>
      </c>
      <c r="D36" s="2" t="s">
        <v>55</v>
      </c>
      <c r="E36" s="49">
        <f>34*(1+$B$7)*(1+$B$6)</f>
        <v>110.38066442</v>
      </c>
      <c r="F36" s="2">
        <v>32</v>
      </c>
      <c r="G36" s="2">
        <v>20</v>
      </c>
      <c r="H36" s="2">
        <v>12</v>
      </c>
      <c r="I36" s="50">
        <f t="shared" ref="I36:I37" si="3">F36*G36*H36</f>
        <v>7680</v>
      </c>
      <c r="J36" s="91">
        <f>I36*E36</f>
        <v>847723.50274560007</v>
      </c>
      <c r="K36" s="5"/>
      <c r="M36" s="5"/>
    </row>
    <row r="37" spans="1:13" x14ac:dyDescent="0.25">
      <c r="A37" s="90" t="s">
        <v>24</v>
      </c>
      <c r="B37" s="2" t="s">
        <v>61</v>
      </c>
      <c r="C37" s="4" t="s">
        <v>63</v>
      </c>
      <c r="D37" s="2" t="s">
        <v>55</v>
      </c>
      <c r="E37" s="160">
        <f>74.8*(1+$B$7)*(1+$B$6)</f>
        <v>242.83746172400001</v>
      </c>
      <c r="F37" s="2">
        <v>4</v>
      </c>
      <c r="G37" s="2">
        <v>20</v>
      </c>
      <c r="H37" s="2">
        <v>12</v>
      </c>
      <c r="I37" s="50">
        <f t="shared" si="3"/>
        <v>960</v>
      </c>
      <c r="J37" s="91">
        <f>I37*E37</f>
        <v>233123.96325504</v>
      </c>
      <c r="M37" s="5"/>
    </row>
    <row r="38" spans="1:13" x14ac:dyDescent="0.25">
      <c r="A38" s="90" t="s">
        <v>24</v>
      </c>
      <c r="B38" s="2" t="s">
        <v>64</v>
      </c>
      <c r="C38" s="4" t="s">
        <v>58</v>
      </c>
      <c r="D38" s="2" t="s">
        <v>55</v>
      </c>
      <c r="E38" s="160">
        <f>94.08*(1+$B$7)*(1+$B$6)</f>
        <v>305.42979143040003</v>
      </c>
      <c r="F38" s="2">
        <v>4</v>
      </c>
      <c r="G38" s="2">
        <v>20</v>
      </c>
      <c r="H38" s="2">
        <v>12</v>
      </c>
      <c r="I38" s="50">
        <f>F38*G38*H38</f>
        <v>960</v>
      </c>
      <c r="J38" s="91">
        <f>I38*E38</f>
        <v>293212.59977318405</v>
      </c>
      <c r="M38" s="5"/>
    </row>
    <row r="39" spans="1:13" ht="15.75" thickBot="1" x14ac:dyDescent="0.3">
      <c r="A39" s="99" t="s">
        <v>24</v>
      </c>
      <c r="B39" s="100" t="s">
        <v>101</v>
      </c>
      <c r="C39" s="101" t="str">
        <f>Cronograma!C61</f>
        <v>VEICULO FISCALIZACAO MENSAL GOL,FIAT,ETC</v>
      </c>
      <c r="D39" s="100" t="s">
        <v>14</v>
      </c>
      <c r="E39" s="161">
        <f>Cronograma!E61</f>
        <v>3982.5563999999999</v>
      </c>
      <c r="F39" s="100">
        <v>1</v>
      </c>
      <c r="G39" s="100">
        <v>4</v>
      </c>
      <c r="H39" s="100">
        <v>12</v>
      </c>
      <c r="I39" s="50">
        <f>F39*G39*H39</f>
        <v>48</v>
      </c>
      <c r="J39" s="91">
        <f>I39*E39</f>
        <v>191162.7072</v>
      </c>
      <c r="M39" s="5"/>
    </row>
    <row r="40" spans="1:13" ht="19.5" thickBot="1" x14ac:dyDescent="0.35">
      <c r="H40" s="176" t="s">
        <v>94</v>
      </c>
      <c r="I40" s="177"/>
      <c r="J40" s="81">
        <f>J11+J24+J31+J34</f>
        <v>7108047.9351091199</v>
      </c>
    </row>
    <row r="43" spans="1:13" ht="18.75" x14ac:dyDescent="0.3">
      <c r="A43" s="164" t="s">
        <v>102</v>
      </c>
      <c r="B43" s="164"/>
      <c r="C43" s="164"/>
      <c r="D43" s="164"/>
      <c r="E43" s="164"/>
      <c r="F43" s="164"/>
      <c r="G43" s="164"/>
      <c r="H43" s="164"/>
      <c r="I43" s="164"/>
      <c r="J43" s="164"/>
    </row>
    <row r="44" spans="1:13" ht="18.75" x14ac:dyDescent="0.3">
      <c r="A44" s="164" t="s">
        <v>103</v>
      </c>
      <c r="B44" s="164"/>
      <c r="C44" s="164"/>
      <c r="D44" s="164"/>
      <c r="E44" s="164"/>
      <c r="F44" s="164"/>
      <c r="G44" s="164"/>
      <c r="H44" s="164"/>
      <c r="I44" s="164"/>
      <c r="J44" s="164"/>
    </row>
  </sheetData>
  <mergeCells count="18">
    <mergeCell ref="C6:J6"/>
    <mergeCell ref="C7:J7"/>
    <mergeCell ref="A8:J8"/>
    <mergeCell ref="C1:J1"/>
    <mergeCell ref="C2:J2"/>
    <mergeCell ref="C3:J3"/>
    <mergeCell ref="B4:J4"/>
    <mergeCell ref="B5:J5"/>
    <mergeCell ref="A43:J43"/>
    <mergeCell ref="A44:J44"/>
    <mergeCell ref="F9:I9"/>
    <mergeCell ref="J9:J10"/>
    <mergeCell ref="A9:A10"/>
    <mergeCell ref="B9:B10"/>
    <mergeCell ref="C9:C10"/>
    <mergeCell ref="D9:D10"/>
    <mergeCell ref="E9:E10"/>
    <mergeCell ref="H40:I40"/>
  </mergeCells>
  <printOptions horizontalCentered="1"/>
  <pageMargins left="0.51181102362204722" right="0.51181102362204722" top="0.78740157480314965" bottom="0.78740157480314965" header="0.31496062992125984" footer="0.31496062992125984"/>
  <pageSetup paperSize="8" scale="92" orientation="landscape" r:id="rId1"/>
  <rowBreaks count="1" manualBreakCount="1">
    <brk id="2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"/>
  <sheetViews>
    <sheetView view="pageBreakPreview" topLeftCell="A52" zoomScale="70" zoomScaleNormal="60" zoomScaleSheetLayoutView="70" workbookViewId="0">
      <selection activeCell="C79" sqref="C79"/>
    </sheetView>
  </sheetViews>
  <sheetFormatPr defaultRowHeight="15" x14ac:dyDescent="0.25"/>
  <cols>
    <col min="1" max="1" width="22.7109375" style="117" customWidth="1"/>
    <col min="2" max="2" width="12.85546875" customWidth="1"/>
    <col min="3" max="3" width="113.140625" customWidth="1"/>
    <col min="4" max="4" width="11.28515625" style="117" customWidth="1"/>
    <col min="5" max="5" width="18.28515625" customWidth="1"/>
    <col min="6" max="8" width="13.28515625" hidden="1" customWidth="1"/>
    <col min="9" max="9" width="22.28515625" style="43" hidden="1" customWidth="1"/>
    <col min="10" max="21" width="20.42578125" style="43" bestFit="1" customWidth="1"/>
    <col min="22" max="22" width="24.5703125" customWidth="1"/>
    <col min="23" max="25" width="13.28515625" bestFit="1" customWidth="1"/>
  </cols>
  <sheetData>
    <row r="1" spans="1:23" ht="30" customHeight="1" x14ac:dyDescent="0.25">
      <c r="A1" s="82"/>
      <c r="B1" s="83"/>
      <c r="C1" s="183" t="s">
        <v>66</v>
      </c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5"/>
    </row>
    <row r="2" spans="1:23" ht="18.75" customHeight="1" x14ac:dyDescent="0.25">
      <c r="A2" s="118"/>
      <c r="B2" s="22"/>
      <c r="C2" s="186" t="s">
        <v>67</v>
      </c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8"/>
    </row>
    <row r="3" spans="1:23" ht="21.75" customHeight="1" x14ac:dyDescent="0.25">
      <c r="A3" s="119"/>
      <c r="B3" s="22"/>
      <c r="C3" s="189" t="s">
        <v>68</v>
      </c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1"/>
    </row>
    <row r="4" spans="1:23" ht="36.75" customHeight="1" x14ac:dyDescent="0.25">
      <c r="A4" s="86" t="s">
        <v>70</v>
      </c>
      <c r="B4" s="192" t="s">
        <v>78</v>
      </c>
      <c r="C4" s="192"/>
      <c r="D4" s="192"/>
      <c r="E4" s="192"/>
      <c r="F4" s="192"/>
      <c r="G4" s="192"/>
      <c r="H4" s="192"/>
      <c r="I4" s="192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3"/>
    </row>
    <row r="5" spans="1:23" ht="35.25" customHeight="1" x14ac:dyDescent="0.25">
      <c r="A5" s="87" t="s">
        <v>73</v>
      </c>
      <c r="B5" s="178" t="s">
        <v>74</v>
      </c>
      <c r="C5" s="178"/>
      <c r="D5" s="178"/>
      <c r="E5" s="178"/>
      <c r="F5" s="178"/>
      <c r="G5" s="178"/>
      <c r="H5" s="178"/>
      <c r="I5" s="178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79"/>
    </row>
    <row r="6" spans="1:23" ht="35.25" customHeight="1" x14ac:dyDescent="0.25">
      <c r="A6" s="87" t="s">
        <v>75</v>
      </c>
      <c r="B6" s="25">
        <v>0.26190000000000002</v>
      </c>
      <c r="C6" s="178" t="s">
        <v>77</v>
      </c>
      <c r="D6" s="178"/>
      <c r="E6" s="178"/>
      <c r="F6" s="178"/>
      <c r="G6" s="178"/>
      <c r="H6" s="178"/>
      <c r="I6" s="178"/>
      <c r="J6" s="194"/>
      <c r="K6" s="194"/>
      <c r="L6" s="194"/>
      <c r="M6" s="194"/>
      <c r="N6" s="194"/>
      <c r="O6" s="194"/>
      <c r="P6" s="194"/>
      <c r="Q6" s="194"/>
      <c r="R6" s="194"/>
      <c r="S6" s="194"/>
      <c r="T6" s="194"/>
      <c r="U6" s="194"/>
      <c r="V6" s="179"/>
    </row>
    <row r="7" spans="1:23" ht="35.25" customHeight="1" x14ac:dyDescent="0.25">
      <c r="A7" s="87" t="s">
        <v>76</v>
      </c>
      <c r="B7" s="25">
        <v>1.5727</v>
      </c>
      <c r="C7" s="178" t="s">
        <v>77</v>
      </c>
      <c r="D7" s="178"/>
      <c r="E7" s="178"/>
      <c r="F7" s="178"/>
      <c r="G7" s="178"/>
      <c r="H7" s="178"/>
      <c r="I7" s="178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194"/>
      <c r="V7" s="179"/>
    </row>
    <row r="8" spans="1:23" ht="26.25" hidden="1" customHeight="1" x14ac:dyDescent="0.25">
      <c r="A8" s="180" t="s">
        <v>71</v>
      </c>
      <c r="B8" s="181"/>
      <c r="C8" s="181"/>
      <c r="D8" s="181"/>
      <c r="E8" s="181"/>
      <c r="F8" s="181"/>
      <c r="G8" s="181"/>
      <c r="H8" s="181"/>
      <c r="I8" s="181"/>
      <c r="J8" s="199"/>
      <c r="K8" s="199"/>
      <c r="L8" s="199"/>
      <c r="M8" s="199"/>
      <c r="N8" s="199"/>
      <c r="O8" s="199"/>
      <c r="P8" s="199"/>
      <c r="Q8" s="199"/>
      <c r="R8" s="199"/>
      <c r="S8" s="199"/>
      <c r="T8" s="199"/>
      <c r="U8" s="199"/>
      <c r="V8" s="182"/>
      <c r="W8" s="1"/>
    </row>
    <row r="9" spans="1:23" ht="30" customHeight="1" x14ac:dyDescent="0.25">
      <c r="A9" s="170" t="s">
        <v>13</v>
      </c>
      <c r="B9" s="172" t="s">
        <v>0</v>
      </c>
      <c r="C9" s="172" t="s">
        <v>1</v>
      </c>
      <c r="D9" s="172" t="s">
        <v>14</v>
      </c>
      <c r="E9" s="174" t="s">
        <v>72</v>
      </c>
      <c r="F9" s="165" t="s">
        <v>92</v>
      </c>
      <c r="G9" s="166"/>
      <c r="H9" s="166"/>
      <c r="I9" s="167"/>
      <c r="J9" s="198" t="s">
        <v>99</v>
      </c>
      <c r="K9" s="198"/>
      <c r="L9" s="198"/>
      <c r="M9" s="198"/>
      <c r="N9" s="198"/>
      <c r="O9" s="198"/>
      <c r="P9" s="198"/>
      <c r="Q9" s="198"/>
      <c r="R9" s="198"/>
      <c r="S9" s="198"/>
      <c r="T9" s="198"/>
      <c r="U9" s="198"/>
      <c r="V9" s="168" t="s">
        <v>93</v>
      </c>
      <c r="W9" s="17"/>
    </row>
    <row r="10" spans="1:23" ht="15.75" thickBot="1" x14ac:dyDescent="0.3">
      <c r="A10" s="171"/>
      <c r="B10" s="173"/>
      <c r="C10" s="173"/>
      <c r="D10" s="173"/>
      <c r="E10" s="175"/>
      <c r="F10" s="104" t="s">
        <v>95</v>
      </c>
      <c r="G10" s="104" t="s">
        <v>96</v>
      </c>
      <c r="H10" s="104" t="s">
        <v>97</v>
      </c>
      <c r="I10" s="79" t="s">
        <v>98</v>
      </c>
      <c r="J10" s="106" t="s">
        <v>80</v>
      </c>
      <c r="K10" s="106" t="s">
        <v>81</v>
      </c>
      <c r="L10" s="106" t="s">
        <v>82</v>
      </c>
      <c r="M10" s="106" t="s">
        <v>83</v>
      </c>
      <c r="N10" s="106" t="s">
        <v>84</v>
      </c>
      <c r="O10" s="106" t="s">
        <v>85</v>
      </c>
      <c r="P10" s="106" t="s">
        <v>86</v>
      </c>
      <c r="Q10" s="106" t="s">
        <v>87</v>
      </c>
      <c r="R10" s="106" t="s">
        <v>88</v>
      </c>
      <c r="S10" s="106" t="s">
        <v>89</v>
      </c>
      <c r="T10" s="106" t="s">
        <v>90</v>
      </c>
      <c r="U10" s="106" t="s">
        <v>91</v>
      </c>
      <c r="V10" s="169"/>
      <c r="W10" s="17"/>
    </row>
    <row r="11" spans="1:23" s="117" customFormat="1" ht="48.75" customHeight="1" thickBot="1" x14ac:dyDescent="0.3">
      <c r="A11" s="110"/>
      <c r="B11" s="111">
        <v>1</v>
      </c>
      <c r="C11" s="112" t="s">
        <v>34</v>
      </c>
      <c r="D11" s="113"/>
      <c r="E11" s="114"/>
      <c r="F11" s="114"/>
      <c r="G11" s="114"/>
      <c r="H11" s="114"/>
      <c r="I11" s="115"/>
      <c r="J11" s="152">
        <f>J13+J15+J17+J19+J21+J23+J25+J27+J29+J31+J33+J35</f>
        <v>165951.93</v>
      </c>
      <c r="K11" s="152">
        <f t="shared" ref="K11:U11" si="0">K13+K15+K17+K19+K21+K23+K25+K27+K29+K31+K33+K35</f>
        <v>165951.93</v>
      </c>
      <c r="L11" s="152">
        <f t="shared" si="0"/>
        <v>165951.93</v>
      </c>
      <c r="M11" s="152">
        <f t="shared" si="0"/>
        <v>165951.93</v>
      </c>
      <c r="N11" s="152">
        <f t="shared" si="0"/>
        <v>165951.93</v>
      </c>
      <c r="O11" s="152">
        <f t="shared" si="0"/>
        <v>165951.93</v>
      </c>
      <c r="P11" s="152">
        <f t="shared" si="0"/>
        <v>165951.93</v>
      </c>
      <c r="Q11" s="152">
        <f t="shared" si="0"/>
        <v>165951.93</v>
      </c>
      <c r="R11" s="152">
        <f t="shared" si="0"/>
        <v>165951.93</v>
      </c>
      <c r="S11" s="152">
        <f t="shared" si="0"/>
        <v>165951.93</v>
      </c>
      <c r="T11" s="152">
        <f t="shared" si="0"/>
        <v>165951.93</v>
      </c>
      <c r="U11" s="152">
        <f t="shared" si="0"/>
        <v>165951.93</v>
      </c>
      <c r="V11" s="116">
        <f>SUM(V12:V34)</f>
        <v>1991423.16</v>
      </c>
    </row>
    <row r="12" spans="1:23" ht="61.5" customHeight="1" x14ac:dyDescent="0.25">
      <c r="A12" s="107" t="s">
        <v>24</v>
      </c>
      <c r="B12" s="8" t="s">
        <v>2</v>
      </c>
      <c r="C12" s="9" t="s">
        <v>42</v>
      </c>
      <c r="D12" s="8" t="s">
        <v>17</v>
      </c>
      <c r="E12" s="44">
        <v>2.4700000000000002</v>
      </c>
      <c r="F12" s="8">
        <v>300</v>
      </c>
      <c r="G12" s="8">
        <v>20</v>
      </c>
      <c r="H12" s="8">
        <v>12</v>
      </c>
      <c r="I12" s="51">
        <f t="shared" ref="I12:I34" si="1">F12*G12*H12</f>
        <v>72000</v>
      </c>
      <c r="J12" s="105">
        <f>$I$12/$H$12</f>
        <v>6000</v>
      </c>
      <c r="K12" s="105">
        <f>$I$12/$H$12</f>
        <v>6000</v>
      </c>
      <c r="L12" s="105">
        <f t="shared" ref="L12:U12" si="2">$I$12/$H$12</f>
        <v>6000</v>
      </c>
      <c r="M12" s="105">
        <f t="shared" si="2"/>
        <v>6000</v>
      </c>
      <c r="N12" s="105">
        <f t="shared" si="2"/>
        <v>6000</v>
      </c>
      <c r="O12" s="105">
        <f t="shared" si="2"/>
        <v>6000</v>
      </c>
      <c r="P12" s="105">
        <f t="shared" si="2"/>
        <v>6000</v>
      </c>
      <c r="Q12" s="105">
        <f t="shared" si="2"/>
        <v>6000</v>
      </c>
      <c r="R12" s="105">
        <f t="shared" si="2"/>
        <v>6000</v>
      </c>
      <c r="S12" s="105">
        <f t="shared" si="2"/>
        <v>6000</v>
      </c>
      <c r="T12" s="105">
        <f t="shared" si="2"/>
        <v>6000</v>
      </c>
      <c r="U12" s="105">
        <f t="shared" si="2"/>
        <v>6000</v>
      </c>
      <c r="V12" s="89">
        <f>I12*E12</f>
        <v>177840</v>
      </c>
    </row>
    <row r="13" spans="1:23" ht="61.5" customHeight="1" x14ac:dyDescent="0.25">
      <c r="A13" s="107"/>
      <c r="B13" s="8"/>
      <c r="C13" s="9"/>
      <c r="D13" s="8"/>
      <c r="E13" s="44"/>
      <c r="F13" s="8"/>
      <c r="G13" s="8"/>
      <c r="H13" s="8"/>
      <c r="I13" s="51"/>
      <c r="J13" s="44">
        <f>J12*$E$12</f>
        <v>14820.000000000002</v>
      </c>
      <c r="K13" s="44">
        <f t="shared" ref="K13:U13" si="3">K12*$E$12</f>
        <v>14820.000000000002</v>
      </c>
      <c r="L13" s="44">
        <f t="shared" si="3"/>
        <v>14820.000000000002</v>
      </c>
      <c r="M13" s="44">
        <f t="shared" si="3"/>
        <v>14820.000000000002</v>
      </c>
      <c r="N13" s="44">
        <f t="shared" si="3"/>
        <v>14820.000000000002</v>
      </c>
      <c r="O13" s="44">
        <f t="shared" si="3"/>
        <v>14820.000000000002</v>
      </c>
      <c r="P13" s="44">
        <f t="shared" si="3"/>
        <v>14820.000000000002</v>
      </c>
      <c r="Q13" s="44">
        <f t="shared" si="3"/>
        <v>14820.000000000002</v>
      </c>
      <c r="R13" s="44">
        <f t="shared" si="3"/>
        <v>14820.000000000002</v>
      </c>
      <c r="S13" s="44">
        <f t="shared" si="3"/>
        <v>14820.000000000002</v>
      </c>
      <c r="T13" s="44">
        <f t="shared" si="3"/>
        <v>14820.000000000002</v>
      </c>
      <c r="U13" s="44">
        <f t="shared" si="3"/>
        <v>14820.000000000002</v>
      </c>
      <c r="V13" s="89"/>
    </row>
    <row r="14" spans="1:23" ht="54.75" customHeight="1" x14ac:dyDescent="0.25">
      <c r="A14" s="108" t="s">
        <v>24</v>
      </c>
      <c r="B14" s="6" t="s">
        <v>3</v>
      </c>
      <c r="C14" s="3" t="s">
        <v>15</v>
      </c>
      <c r="D14" s="6" t="s">
        <v>17</v>
      </c>
      <c r="E14" s="45">
        <v>2.13</v>
      </c>
      <c r="F14" s="6">
        <v>300</v>
      </c>
      <c r="G14" s="6">
        <v>20</v>
      </c>
      <c r="H14" s="6">
        <v>12</v>
      </c>
      <c r="I14" s="50">
        <f t="shared" si="1"/>
        <v>72000</v>
      </c>
      <c r="J14" s="105">
        <f>$I$14/$H$14</f>
        <v>6000</v>
      </c>
      <c r="K14" s="105">
        <f t="shared" ref="K14:U14" si="4">$I$14/$H$14</f>
        <v>6000</v>
      </c>
      <c r="L14" s="105">
        <f t="shared" si="4"/>
        <v>6000</v>
      </c>
      <c r="M14" s="105">
        <f t="shared" si="4"/>
        <v>6000</v>
      </c>
      <c r="N14" s="105">
        <f t="shared" si="4"/>
        <v>6000</v>
      </c>
      <c r="O14" s="105">
        <f t="shared" si="4"/>
        <v>6000</v>
      </c>
      <c r="P14" s="105">
        <f t="shared" si="4"/>
        <v>6000</v>
      </c>
      <c r="Q14" s="105">
        <f t="shared" si="4"/>
        <v>6000</v>
      </c>
      <c r="R14" s="105">
        <f t="shared" si="4"/>
        <v>6000</v>
      </c>
      <c r="S14" s="105">
        <f t="shared" si="4"/>
        <v>6000</v>
      </c>
      <c r="T14" s="105">
        <f t="shared" si="4"/>
        <v>6000</v>
      </c>
      <c r="U14" s="105">
        <f t="shared" si="4"/>
        <v>6000</v>
      </c>
      <c r="V14" s="91">
        <f>I14*E14</f>
        <v>153360</v>
      </c>
    </row>
    <row r="15" spans="1:23" ht="54.75" customHeight="1" x14ac:dyDescent="0.25">
      <c r="A15" s="108"/>
      <c r="B15" s="6"/>
      <c r="C15" s="3"/>
      <c r="D15" s="6"/>
      <c r="E15" s="45"/>
      <c r="F15" s="6"/>
      <c r="G15" s="6"/>
      <c r="H15" s="6"/>
      <c r="I15" s="50"/>
      <c r="J15" s="44">
        <f>J14*$E$14</f>
        <v>12780</v>
      </c>
      <c r="K15" s="44">
        <f t="shared" ref="K15:U15" si="5">K14*$E$14</f>
        <v>12780</v>
      </c>
      <c r="L15" s="44">
        <f t="shared" si="5"/>
        <v>12780</v>
      </c>
      <c r="M15" s="44">
        <f t="shared" si="5"/>
        <v>12780</v>
      </c>
      <c r="N15" s="44">
        <f t="shared" si="5"/>
        <v>12780</v>
      </c>
      <c r="O15" s="44">
        <f t="shared" si="5"/>
        <v>12780</v>
      </c>
      <c r="P15" s="44">
        <f t="shared" si="5"/>
        <v>12780</v>
      </c>
      <c r="Q15" s="44">
        <f t="shared" si="5"/>
        <v>12780</v>
      </c>
      <c r="R15" s="44">
        <f t="shared" si="5"/>
        <v>12780</v>
      </c>
      <c r="S15" s="44">
        <f t="shared" si="5"/>
        <v>12780</v>
      </c>
      <c r="T15" s="44">
        <f t="shared" si="5"/>
        <v>12780</v>
      </c>
      <c r="U15" s="44">
        <f t="shared" si="5"/>
        <v>12780</v>
      </c>
      <c r="V15" s="91"/>
    </row>
    <row r="16" spans="1:23" ht="53.25" customHeight="1" x14ac:dyDescent="0.25">
      <c r="A16" s="108" t="s">
        <v>24</v>
      </c>
      <c r="B16" s="6" t="s">
        <v>4</v>
      </c>
      <c r="C16" s="3" t="s">
        <v>16</v>
      </c>
      <c r="D16" s="6" t="s">
        <v>25</v>
      </c>
      <c r="E16" s="45">
        <v>1.1200000000000001</v>
      </c>
      <c r="F16" s="6">
        <v>300</v>
      </c>
      <c r="G16" s="6">
        <v>20</v>
      </c>
      <c r="H16" s="6">
        <v>12</v>
      </c>
      <c r="I16" s="50">
        <f t="shared" si="1"/>
        <v>72000</v>
      </c>
      <c r="J16" s="105">
        <f>$I$16/$H$16</f>
        <v>6000</v>
      </c>
      <c r="K16" s="105">
        <f t="shared" ref="K16:U16" si="6">$I$16/$H$16</f>
        <v>6000</v>
      </c>
      <c r="L16" s="105">
        <f t="shared" si="6"/>
        <v>6000</v>
      </c>
      <c r="M16" s="105">
        <f t="shared" si="6"/>
        <v>6000</v>
      </c>
      <c r="N16" s="105">
        <f t="shared" si="6"/>
        <v>6000</v>
      </c>
      <c r="O16" s="105">
        <f t="shared" si="6"/>
        <v>6000</v>
      </c>
      <c r="P16" s="105">
        <f t="shared" si="6"/>
        <v>6000</v>
      </c>
      <c r="Q16" s="105">
        <f t="shared" si="6"/>
        <v>6000</v>
      </c>
      <c r="R16" s="105">
        <f t="shared" si="6"/>
        <v>6000</v>
      </c>
      <c r="S16" s="105">
        <f t="shared" si="6"/>
        <v>6000</v>
      </c>
      <c r="T16" s="105">
        <f t="shared" si="6"/>
        <v>6000</v>
      </c>
      <c r="U16" s="105">
        <f t="shared" si="6"/>
        <v>6000</v>
      </c>
      <c r="V16" s="91">
        <f>I16*E16</f>
        <v>80640.000000000015</v>
      </c>
    </row>
    <row r="17" spans="1:22" ht="53.25" customHeight="1" x14ac:dyDescent="0.25">
      <c r="A17" s="108"/>
      <c r="B17" s="6"/>
      <c r="C17" s="3"/>
      <c r="D17" s="6"/>
      <c r="E17" s="45"/>
      <c r="F17" s="6"/>
      <c r="G17" s="6"/>
      <c r="H17" s="6"/>
      <c r="I17" s="50"/>
      <c r="J17" s="44">
        <f>J16*$E$16</f>
        <v>6720.0000000000009</v>
      </c>
      <c r="K17" s="44">
        <f t="shared" ref="K17:U17" si="7">K16*$E$16</f>
        <v>6720.0000000000009</v>
      </c>
      <c r="L17" s="44">
        <f t="shared" si="7"/>
        <v>6720.0000000000009</v>
      </c>
      <c r="M17" s="44">
        <f t="shared" si="7"/>
        <v>6720.0000000000009</v>
      </c>
      <c r="N17" s="44">
        <f t="shared" si="7"/>
        <v>6720.0000000000009</v>
      </c>
      <c r="O17" s="44">
        <f t="shared" si="7"/>
        <v>6720.0000000000009</v>
      </c>
      <c r="P17" s="44">
        <f t="shared" si="7"/>
        <v>6720.0000000000009</v>
      </c>
      <c r="Q17" s="44">
        <f t="shared" si="7"/>
        <v>6720.0000000000009</v>
      </c>
      <c r="R17" s="44">
        <f t="shared" si="7"/>
        <v>6720.0000000000009</v>
      </c>
      <c r="S17" s="44">
        <f t="shared" si="7"/>
        <v>6720.0000000000009</v>
      </c>
      <c r="T17" s="44">
        <f t="shared" si="7"/>
        <v>6720.0000000000009</v>
      </c>
      <c r="U17" s="44">
        <f t="shared" si="7"/>
        <v>6720.0000000000009</v>
      </c>
      <c r="V17" s="91"/>
    </row>
    <row r="18" spans="1:22" ht="51.75" customHeight="1" x14ac:dyDescent="0.25">
      <c r="A18" s="108" t="s">
        <v>24</v>
      </c>
      <c r="B18" s="6" t="s">
        <v>5</v>
      </c>
      <c r="C18" s="3" t="s">
        <v>28</v>
      </c>
      <c r="D18" s="6" t="s">
        <v>26</v>
      </c>
      <c r="E18" s="45">
        <v>272.01</v>
      </c>
      <c r="F18" s="6">
        <v>1</v>
      </c>
      <c r="G18" s="6">
        <v>20</v>
      </c>
      <c r="H18" s="6">
        <v>12</v>
      </c>
      <c r="I18" s="50">
        <f t="shared" si="1"/>
        <v>240</v>
      </c>
      <c r="J18" s="105">
        <f>$I$18/$H$18</f>
        <v>20</v>
      </c>
      <c r="K18" s="105">
        <f t="shared" ref="K18:U18" si="8">$I$18/$H$18</f>
        <v>20</v>
      </c>
      <c r="L18" s="105">
        <f t="shared" si="8"/>
        <v>20</v>
      </c>
      <c r="M18" s="105">
        <f t="shared" si="8"/>
        <v>20</v>
      </c>
      <c r="N18" s="105">
        <f t="shared" si="8"/>
        <v>20</v>
      </c>
      <c r="O18" s="105">
        <f t="shared" si="8"/>
        <v>20</v>
      </c>
      <c r="P18" s="105">
        <f t="shared" si="8"/>
        <v>20</v>
      </c>
      <c r="Q18" s="105">
        <f t="shared" si="8"/>
        <v>20</v>
      </c>
      <c r="R18" s="105">
        <f t="shared" si="8"/>
        <v>20</v>
      </c>
      <c r="S18" s="105">
        <f t="shared" si="8"/>
        <v>20</v>
      </c>
      <c r="T18" s="105">
        <f t="shared" si="8"/>
        <v>20</v>
      </c>
      <c r="U18" s="105">
        <f t="shared" si="8"/>
        <v>20</v>
      </c>
      <c r="V18" s="91">
        <f t="shared" ref="V18:V34" si="9">I18*E18</f>
        <v>65282.399999999994</v>
      </c>
    </row>
    <row r="19" spans="1:22" ht="51.75" customHeight="1" x14ac:dyDescent="0.25">
      <c r="A19" s="108"/>
      <c r="B19" s="6"/>
      <c r="C19" s="3"/>
      <c r="D19" s="6"/>
      <c r="E19" s="45"/>
      <c r="F19" s="6"/>
      <c r="G19" s="6"/>
      <c r="H19" s="6"/>
      <c r="I19" s="50"/>
      <c r="J19" s="44">
        <f>J18*$E$18</f>
        <v>5440.2</v>
      </c>
      <c r="K19" s="44">
        <f t="shared" ref="K19:U19" si="10">K18*$E$18</f>
        <v>5440.2</v>
      </c>
      <c r="L19" s="44">
        <f t="shared" si="10"/>
        <v>5440.2</v>
      </c>
      <c r="M19" s="44">
        <f t="shared" si="10"/>
        <v>5440.2</v>
      </c>
      <c r="N19" s="44">
        <f t="shared" si="10"/>
        <v>5440.2</v>
      </c>
      <c r="O19" s="44">
        <f t="shared" si="10"/>
        <v>5440.2</v>
      </c>
      <c r="P19" s="44">
        <f t="shared" si="10"/>
        <v>5440.2</v>
      </c>
      <c r="Q19" s="44">
        <f t="shared" si="10"/>
        <v>5440.2</v>
      </c>
      <c r="R19" s="44">
        <f t="shared" si="10"/>
        <v>5440.2</v>
      </c>
      <c r="S19" s="44">
        <f t="shared" si="10"/>
        <v>5440.2</v>
      </c>
      <c r="T19" s="44">
        <f t="shared" si="10"/>
        <v>5440.2</v>
      </c>
      <c r="U19" s="44">
        <f t="shared" si="10"/>
        <v>5440.2</v>
      </c>
      <c r="V19" s="91"/>
    </row>
    <row r="20" spans="1:22" ht="46.5" customHeight="1" x14ac:dyDescent="0.25">
      <c r="A20" s="108" t="s">
        <v>24</v>
      </c>
      <c r="B20" s="6" t="s">
        <v>6</v>
      </c>
      <c r="C20" s="3" t="s">
        <v>29</v>
      </c>
      <c r="D20" s="6" t="s">
        <v>27</v>
      </c>
      <c r="E20" s="45">
        <v>19285.099999999999</v>
      </c>
      <c r="F20" s="6">
        <v>1</v>
      </c>
      <c r="G20" s="6">
        <v>1</v>
      </c>
      <c r="H20" s="6">
        <v>12</v>
      </c>
      <c r="I20" s="50">
        <f t="shared" si="1"/>
        <v>12</v>
      </c>
      <c r="J20" s="105">
        <f>$I$20/$H$20</f>
        <v>1</v>
      </c>
      <c r="K20" s="105">
        <f t="shared" ref="K20:U20" si="11">$I$20/$H$20</f>
        <v>1</v>
      </c>
      <c r="L20" s="105">
        <f t="shared" si="11"/>
        <v>1</v>
      </c>
      <c r="M20" s="105">
        <f t="shared" si="11"/>
        <v>1</v>
      </c>
      <c r="N20" s="105">
        <f t="shared" si="11"/>
        <v>1</v>
      </c>
      <c r="O20" s="105">
        <f t="shared" si="11"/>
        <v>1</v>
      </c>
      <c r="P20" s="105">
        <f t="shared" si="11"/>
        <v>1</v>
      </c>
      <c r="Q20" s="105">
        <f t="shared" si="11"/>
        <v>1</v>
      </c>
      <c r="R20" s="105">
        <f t="shared" si="11"/>
        <v>1</v>
      </c>
      <c r="S20" s="105">
        <f t="shared" si="11"/>
        <v>1</v>
      </c>
      <c r="T20" s="105">
        <f t="shared" si="11"/>
        <v>1</v>
      </c>
      <c r="U20" s="105">
        <f t="shared" si="11"/>
        <v>1</v>
      </c>
      <c r="V20" s="91">
        <f t="shared" si="9"/>
        <v>231421.19999999998</v>
      </c>
    </row>
    <row r="21" spans="1:22" ht="46.5" customHeight="1" x14ac:dyDescent="0.25">
      <c r="A21" s="108"/>
      <c r="B21" s="6"/>
      <c r="C21" s="3"/>
      <c r="D21" s="6"/>
      <c r="E21" s="45"/>
      <c r="F21" s="6"/>
      <c r="G21" s="6"/>
      <c r="H21" s="6"/>
      <c r="I21" s="50"/>
      <c r="J21" s="44">
        <f>J20*$E$20</f>
        <v>19285.099999999999</v>
      </c>
      <c r="K21" s="44">
        <f t="shared" ref="K21:U21" si="12">K20*$E$20</f>
        <v>19285.099999999999</v>
      </c>
      <c r="L21" s="44">
        <f t="shared" si="12"/>
        <v>19285.099999999999</v>
      </c>
      <c r="M21" s="44">
        <f t="shared" si="12"/>
        <v>19285.099999999999</v>
      </c>
      <c r="N21" s="44">
        <f t="shared" si="12"/>
        <v>19285.099999999999</v>
      </c>
      <c r="O21" s="44">
        <f t="shared" si="12"/>
        <v>19285.099999999999</v>
      </c>
      <c r="P21" s="44">
        <f t="shared" si="12"/>
        <v>19285.099999999999</v>
      </c>
      <c r="Q21" s="44">
        <f t="shared" si="12"/>
        <v>19285.099999999999</v>
      </c>
      <c r="R21" s="44">
        <f t="shared" si="12"/>
        <v>19285.099999999999</v>
      </c>
      <c r="S21" s="44">
        <f t="shared" si="12"/>
        <v>19285.099999999999</v>
      </c>
      <c r="T21" s="44">
        <f t="shared" si="12"/>
        <v>19285.099999999999</v>
      </c>
      <c r="U21" s="44">
        <f t="shared" si="12"/>
        <v>19285.099999999999</v>
      </c>
      <c r="V21" s="91"/>
    </row>
    <row r="22" spans="1:22" ht="43.5" customHeight="1" x14ac:dyDescent="0.25">
      <c r="A22" s="108" t="s">
        <v>24</v>
      </c>
      <c r="B22" s="6" t="s">
        <v>35</v>
      </c>
      <c r="C22" s="3" t="s">
        <v>18</v>
      </c>
      <c r="D22" s="6" t="s">
        <v>30</v>
      </c>
      <c r="E22" s="45">
        <v>1971.48</v>
      </c>
      <c r="F22" s="6">
        <v>1</v>
      </c>
      <c r="G22" s="6">
        <v>20</v>
      </c>
      <c r="H22" s="6">
        <v>12</v>
      </c>
      <c r="I22" s="50">
        <f t="shared" si="1"/>
        <v>240</v>
      </c>
      <c r="J22" s="105">
        <f>$I$22/$H$22</f>
        <v>20</v>
      </c>
      <c r="K22" s="105">
        <f t="shared" ref="K22:U22" si="13">$I$22/$H$22</f>
        <v>20</v>
      </c>
      <c r="L22" s="105">
        <f t="shared" si="13"/>
        <v>20</v>
      </c>
      <c r="M22" s="105">
        <f t="shared" si="13"/>
        <v>20</v>
      </c>
      <c r="N22" s="105">
        <f t="shared" si="13"/>
        <v>20</v>
      </c>
      <c r="O22" s="105">
        <f t="shared" si="13"/>
        <v>20</v>
      </c>
      <c r="P22" s="105">
        <f t="shared" si="13"/>
        <v>20</v>
      </c>
      <c r="Q22" s="105">
        <f t="shared" si="13"/>
        <v>20</v>
      </c>
      <c r="R22" s="105">
        <f t="shared" si="13"/>
        <v>20</v>
      </c>
      <c r="S22" s="105">
        <f t="shared" si="13"/>
        <v>20</v>
      </c>
      <c r="T22" s="105">
        <f t="shared" si="13"/>
        <v>20</v>
      </c>
      <c r="U22" s="105">
        <f t="shared" si="13"/>
        <v>20</v>
      </c>
      <c r="V22" s="91">
        <f t="shared" si="9"/>
        <v>473155.2</v>
      </c>
    </row>
    <row r="23" spans="1:22" ht="43.5" customHeight="1" x14ac:dyDescent="0.25">
      <c r="A23" s="108"/>
      <c r="B23" s="6"/>
      <c r="C23" s="3"/>
      <c r="D23" s="6"/>
      <c r="E23" s="45"/>
      <c r="F23" s="6"/>
      <c r="G23" s="6"/>
      <c r="H23" s="6"/>
      <c r="I23" s="50"/>
      <c r="J23" s="44">
        <f>J22*$E$22</f>
        <v>39429.599999999999</v>
      </c>
      <c r="K23" s="44">
        <f t="shared" ref="K23:U23" si="14">K22*$E$22</f>
        <v>39429.599999999999</v>
      </c>
      <c r="L23" s="44">
        <f t="shared" si="14"/>
        <v>39429.599999999999</v>
      </c>
      <c r="M23" s="44">
        <f t="shared" si="14"/>
        <v>39429.599999999999</v>
      </c>
      <c r="N23" s="44">
        <f t="shared" si="14"/>
        <v>39429.599999999999</v>
      </c>
      <c r="O23" s="44">
        <f t="shared" si="14"/>
        <v>39429.599999999999</v>
      </c>
      <c r="P23" s="44">
        <f t="shared" si="14"/>
        <v>39429.599999999999</v>
      </c>
      <c r="Q23" s="44">
        <f t="shared" si="14"/>
        <v>39429.599999999999</v>
      </c>
      <c r="R23" s="44">
        <f t="shared" si="14"/>
        <v>39429.599999999999</v>
      </c>
      <c r="S23" s="44">
        <f t="shared" si="14"/>
        <v>39429.599999999999</v>
      </c>
      <c r="T23" s="44">
        <f t="shared" si="14"/>
        <v>39429.599999999999</v>
      </c>
      <c r="U23" s="44">
        <f t="shared" si="14"/>
        <v>39429.599999999999</v>
      </c>
      <c r="V23" s="91"/>
    </row>
    <row r="24" spans="1:22" ht="49.5" customHeight="1" x14ac:dyDescent="0.25">
      <c r="A24" s="108" t="s">
        <v>24</v>
      </c>
      <c r="B24" s="6" t="s">
        <v>36</v>
      </c>
      <c r="C24" s="3" t="s">
        <v>19</v>
      </c>
      <c r="D24" s="6" t="s">
        <v>31</v>
      </c>
      <c r="E24" s="45">
        <v>1.47</v>
      </c>
      <c r="F24" s="6">
        <v>300</v>
      </c>
      <c r="G24" s="6">
        <v>20</v>
      </c>
      <c r="H24" s="6">
        <v>12</v>
      </c>
      <c r="I24" s="50">
        <f t="shared" si="1"/>
        <v>72000</v>
      </c>
      <c r="J24" s="105">
        <f>$I$24/$H$24</f>
        <v>6000</v>
      </c>
      <c r="K24" s="105">
        <f t="shared" ref="K24:U24" si="15">$I$24/$H$24</f>
        <v>6000</v>
      </c>
      <c r="L24" s="105">
        <f t="shared" si="15"/>
        <v>6000</v>
      </c>
      <c r="M24" s="105">
        <f t="shared" si="15"/>
        <v>6000</v>
      </c>
      <c r="N24" s="105">
        <f t="shared" si="15"/>
        <v>6000</v>
      </c>
      <c r="O24" s="105">
        <f t="shared" si="15"/>
        <v>6000</v>
      </c>
      <c r="P24" s="105">
        <f t="shared" si="15"/>
        <v>6000</v>
      </c>
      <c r="Q24" s="105">
        <f t="shared" si="15"/>
        <v>6000</v>
      </c>
      <c r="R24" s="105">
        <f t="shared" si="15"/>
        <v>6000</v>
      </c>
      <c r="S24" s="105">
        <f t="shared" si="15"/>
        <v>6000</v>
      </c>
      <c r="T24" s="105">
        <f t="shared" si="15"/>
        <v>6000</v>
      </c>
      <c r="U24" s="105">
        <f t="shared" si="15"/>
        <v>6000</v>
      </c>
      <c r="V24" s="91">
        <f t="shared" si="9"/>
        <v>105840</v>
      </c>
    </row>
    <row r="25" spans="1:22" ht="49.5" customHeight="1" x14ac:dyDescent="0.25">
      <c r="A25" s="108"/>
      <c r="B25" s="6"/>
      <c r="C25" s="3"/>
      <c r="D25" s="6"/>
      <c r="E25" s="45"/>
      <c r="F25" s="6"/>
      <c r="G25" s="6"/>
      <c r="H25" s="6"/>
      <c r="I25" s="50"/>
      <c r="J25" s="44">
        <f>J24*$E$24</f>
        <v>8820</v>
      </c>
      <c r="K25" s="44">
        <f t="shared" ref="K25:U25" si="16">K24*$E$24</f>
        <v>8820</v>
      </c>
      <c r="L25" s="44">
        <f t="shared" si="16"/>
        <v>8820</v>
      </c>
      <c r="M25" s="44">
        <f t="shared" si="16"/>
        <v>8820</v>
      </c>
      <c r="N25" s="44">
        <f t="shared" si="16"/>
        <v>8820</v>
      </c>
      <c r="O25" s="44">
        <f t="shared" si="16"/>
        <v>8820</v>
      </c>
      <c r="P25" s="44">
        <f t="shared" si="16"/>
        <v>8820</v>
      </c>
      <c r="Q25" s="44">
        <f t="shared" si="16"/>
        <v>8820</v>
      </c>
      <c r="R25" s="44">
        <f t="shared" si="16"/>
        <v>8820</v>
      </c>
      <c r="S25" s="44">
        <f t="shared" si="16"/>
        <v>8820</v>
      </c>
      <c r="T25" s="44">
        <f t="shared" si="16"/>
        <v>8820</v>
      </c>
      <c r="U25" s="44">
        <f t="shared" si="16"/>
        <v>8820</v>
      </c>
      <c r="V25" s="91"/>
    </row>
    <row r="26" spans="1:22" ht="58.5" customHeight="1" x14ac:dyDescent="0.25">
      <c r="A26" s="108" t="s">
        <v>24</v>
      </c>
      <c r="B26" s="6" t="s">
        <v>37</v>
      </c>
      <c r="C26" s="3" t="s">
        <v>20</v>
      </c>
      <c r="D26" s="6" t="s">
        <v>31</v>
      </c>
      <c r="E26" s="45">
        <v>1.7</v>
      </c>
      <c r="F26" s="6">
        <v>300</v>
      </c>
      <c r="G26" s="6">
        <v>20</v>
      </c>
      <c r="H26" s="6">
        <v>12</v>
      </c>
      <c r="I26" s="50">
        <f t="shared" si="1"/>
        <v>72000</v>
      </c>
      <c r="J26" s="105">
        <f>$I$26/$H$26</f>
        <v>6000</v>
      </c>
      <c r="K26" s="105">
        <f t="shared" ref="K26:U26" si="17">$I$26/$H$26</f>
        <v>6000</v>
      </c>
      <c r="L26" s="105">
        <f t="shared" si="17"/>
        <v>6000</v>
      </c>
      <c r="M26" s="105">
        <f t="shared" si="17"/>
        <v>6000</v>
      </c>
      <c r="N26" s="105">
        <f t="shared" si="17"/>
        <v>6000</v>
      </c>
      <c r="O26" s="105">
        <f t="shared" si="17"/>
        <v>6000</v>
      </c>
      <c r="P26" s="105">
        <f t="shared" si="17"/>
        <v>6000</v>
      </c>
      <c r="Q26" s="105">
        <f t="shared" si="17"/>
        <v>6000</v>
      </c>
      <c r="R26" s="105">
        <f t="shared" si="17"/>
        <v>6000</v>
      </c>
      <c r="S26" s="105">
        <f t="shared" si="17"/>
        <v>6000</v>
      </c>
      <c r="T26" s="105">
        <f t="shared" si="17"/>
        <v>6000</v>
      </c>
      <c r="U26" s="105">
        <f t="shared" si="17"/>
        <v>6000</v>
      </c>
      <c r="V26" s="91">
        <f t="shared" si="9"/>
        <v>122400</v>
      </c>
    </row>
    <row r="27" spans="1:22" ht="58.5" customHeight="1" x14ac:dyDescent="0.25">
      <c r="A27" s="108"/>
      <c r="B27" s="6"/>
      <c r="C27" s="3"/>
      <c r="D27" s="6"/>
      <c r="E27" s="45"/>
      <c r="F27" s="6"/>
      <c r="G27" s="6"/>
      <c r="H27" s="6"/>
      <c r="I27" s="50"/>
      <c r="J27" s="44">
        <f>J26*$E$26</f>
        <v>10200</v>
      </c>
      <c r="K27" s="44">
        <f t="shared" ref="K27:U27" si="18">K26*$E$26</f>
        <v>10200</v>
      </c>
      <c r="L27" s="44">
        <f t="shared" si="18"/>
        <v>10200</v>
      </c>
      <c r="M27" s="44">
        <f t="shared" si="18"/>
        <v>10200</v>
      </c>
      <c r="N27" s="44">
        <f t="shared" si="18"/>
        <v>10200</v>
      </c>
      <c r="O27" s="44">
        <f t="shared" si="18"/>
        <v>10200</v>
      </c>
      <c r="P27" s="44">
        <f t="shared" si="18"/>
        <v>10200</v>
      </c>
      <c r="Q27" s="44">
        <f t="shared" si="18"/>
        <v>10200</v>
      </c>
      <c r="R27" s="44">
        <f t="shared" si="18"/>
        <v>10200</v>
      </c>
      <c r="S27" s="44">
        <f t="shared" si="18"/>
        <v>10200</v>
      </c>
      <c r="T27" s="44">
        <f t="shared" si="18"/>
        <v>10200</v>
      </c>
      <c r="U27" s="44">
        <f t="shared" si="18"/>
        <v>10200</v>
      </c>
      <c r="V27" s="91"/>
    </row>
    <row r="28" spans="1:22" ht="58.5" customHeight="1" x14ac:dyDescent="0.25">
      <c r="A28" s="108" t="s">
        <v>24</v>
      </c>
      <c r="B28" s="6" t="s">
        <v>38</v>
      </c>
      <c r="C28" s="3" t="s">
        <v>21</v>
      </c>
      <c r="D28" s="6" t="s">
        <v>31</v>
      </c>
      <c r="E28" s="45">
        <v>2.17</v>
      </c>
      <c r="F28" s="6">
        <v>300</v>
      </c>
      <c r="G28" s="6">
        <v>20</v>
      </c>
      <c r="H28" s="6">
        <v>12</v>
      </c>
      <c r="I28" s="50">
        <f t="shared" si="1"/>
        <v>72000</v>
      </c>
      <c r="J28" s="105">
        <f>$I$28/$H$28</f>
        <v>6000</v>
      </c>
      <c r="K28" s="105">
        <f t="shared" ref="K28:U28" si="19">$I$28/$H$28</f>
        <v>6000</v>
      </c>
      <c r="L28" s="105">
        <f t="shared" si="19"/>
        <v>6000</v>
      </c>
      <c r="M28" s="105">
        <f t="shared" si="19"/>
        <v>6000</v>
      </c>
      <c r="N28" s="105">
        <f t="shared" si="19"/>
        <v>6000</v>
      </c>
      <c r="O28" s="105">
        <f t="shared" si="19"/>
        <v>6000</v>
      </c>
      <c r="P28" s="105">
        <f t="shared" si="19"/>
        <v>6000</v>
      </c>
      <c r="Q28" s="105">
        <f t="shared" si="19"/>
        <v>6000</v>
      </c>
      <c r="R28" s="105">
        <f t="shared" si="19"/>
        <v>6000</v>
      </c>
      <c r="S28" s="105">
        <f t="shared" si="19"/>
        <v>6000</v>
      </c>
      <c r="T28" s="105">
        <f t="shared" si="19"/>
        <v>6000</v>
      </c>
      <c r="U28" s="105">
        <f t="shared" si="19"/>
        <v>6000</v>
      </c>
      <c r="V28" s="91">
        <f t="shared" si="9"/>
        <v>156240</v>
      </c>
    </row>
    <row r="29" spans="1:22" ht="58.5" customHeight="1" x14ac:dyDescent="0.25">
      <c r="A29" s="108"/>
      <c r="B29" s="6"/>
      <c r="C29" s="3"/>
      <c r="D29" s="6"/>
      <c r="E29" s="45"/>
      <c r="F29" s="6"/>
      <c r="G29" s="6"/>
      <c r="H29" s="6"/>
      <c r="I29" s="50"/>
      <c r="J29" s="44">
        <f>J28*$E$28</f>
        <v>13020</v>
      </c>
      <c r="K29" s="44">
        <f t="shared" ref="K29:U29" si="20">K28*$E$28</f>
        <v>13020</v>
      </c>
      <c r="L29" s="44">
        <f t="shared" si="20"/>
        <v>13020</v>
      </c>
      <c r="M29" s="44">
        <f t="shared" si="20"/>
        <v>13020</v>
      </c>
      <c r="N29" s="44">
        <f t="shared" si="20"/>
        <v>13020</v>
      </c>
      <c r="O29" s="44">
        <f t="shared" si="20"/>
        <v>13020</v>
      </c>
      <c r="P29" s="44">
        <f t="shared" si="20"/>
        <v>13020</v>
      </c>
      <c r="Q29" s="44">
        <f t="shared" si="20"/>
        <v>13020</v>
      </c>
      <c r="R29" s="44">
        <f t="shared" si="20"/>
        <v>13020</v>
      </c>
      <c r="S29" s="44">
        <f t="shared" si="20"/>
        <v>13020</v>
      </c>
      <c r="T29" s="44">
        <f t="shared" si="20"/>
        <v>13020</v>
      </c>
      <c r="U29" s="44">
        <f t="shared" si="20"/>
        <v>13020</v>
      </c>
      <c r="V29" s="91"/>
    </row>
    <row r="30" spans="1:22" ht="59.25" customHeight="1" x14ac:dyDescent="0.25">
      <c r="A30" s="108" t="s">
        <v>24</v>
      </c>
      <c r="B30" s="6" t="s">
        <v>39</v>
      </c>
      <c r="C30" s="3" t="s">
        <v>22</v>
      </c>
      <c r="D30" s="6" t="s">
        <v>31</v>
      </c>
      <c r="E30" s="45">
        <v>1.7</v>
      </c>
      <c r="F30" s="6">
        <v>300</v>
      </c>
      <c r="G30" s="6">
        <v>20</v>
      </c>
      <c r="H30" s="6">
        <v>12</v>
      </c>
      <c r="I30" s="50">
        <f t="shared" si="1"/>
        <v>72000</v>
      </c>
      <c r="J30" s="105">
        <f>$I$30/$H$30</f>
        <v>6000</v>
      </c>
      <c r="K30" s="105">
        <f t="shared" ref="K30:U30" si="21">$I$30/$H$30</f>
        <v>6000</v>
      </c>
      <c r="L30" s="105">
        <f t="shared" si="21"/>
        <v>6000</v>
      </c>
      <c r="M30" s="105">
        <f t="shared" si="21"/>
        <v>6000</v>
      </c>
      <c r="N30" s="105">
        <f t="shared" si="21"/>
        <v>6000</v>
      </c>
      <c r="O30" s="105">
        <f t="shared" si="21"/>
        <v>6000</v>
      </c>
      <c r="P30" s="105">
        <f t="shared" si="21"/>
        <v>6000</v>
      </c>
      <c r="Q30" s="105">
        <f t="shared" si="21"/>
        <v>6000</v>
      </c>
      <c r="R30" s="105">
        <f t="shared" si="21"/>
        <v>6000</v>
      </c>
      <c r="S30" s="105">
        <f t="shared" si="21"/>
        <v>6000</v>
      </c>
      <c r="T30" s="105">
        <f t="shared" si="21"/>
        <v>6000</v>
      </c>
      <c r="U30" s="105">
        <f t="shared" si="21"/>
        <v>6000</v>
      </c>
      <c r="V30" s="91">
        <f t="shared" si="9"/>
        <v>122400</v>
      </c>
    </row>
    <row r="31" spans="1:22" ht="59.25" customHeight="1" x14ac:dyDescent="0.25">
      <c r="A31" s="108"/>
      <c r="B31" s="6"/>
      <c r="C31" s="3"/>
      <c r="D31" s="6"/>
      <c r="E31" s="45"/>
      <c r="F31" s="6"/>
      <c r="G31" s="6"/>
      <c r="H31" s="6"/>
      <c r="I31" s="50"/>
      <c r="J31" s="44">
        <f>J30*$E$30</f>
        <v>10200</v>
      </c>
      <c r="K31" s="44">
        <f t="shared" ref="K31:U31" si="22">K30*$E$30</f>
        <v>10200</v>
      </c>
      <c r="L31" s="44">
        <f t="shared" si="22"/>
        <v>10200</v>
      </c>
      <c r="M31" s="44">
        <f t="shared" si="22"/>
        <v>10200</v>
      </c>
      <c r="N31" s="44">
        <f t="shared" si="22"/>
        <v>10200</v>
      </c>
      <c r="O31" s="44">
        <f t="shared" si="22"/>
        <v>10200</v>
      </c>
      <c r="P31" s="44">
        <f t="shared" si="22"/>
        <v>10200</v>
      </c>
      <c r="Q31" s="44">
        <f t="shared" si="22"/>
        <v>10200</v>
      </c>
      <c r="R31" s="44">
        <f t="shared" si="22"/>
        <v>10200</v>
      </c>
      <c r="S31" s="44">
        <f t="shared" si="22"/>
        <v>10200</v>
      </c>
      <c r="T31" s="44">
        <f t="shared" si="22"/>
        <v>10200</v>
      </c>
      <c r="U31" s="44">
        <f t="shared" si="22"/>
        <v>10200</v>
      </c>
      <c r="V31" s="91"/>
    </row>
    <row r="32" spans="1:22" ht="57.75" customHeight="1" x14ac:dyDescent="0.25">
      <c r="A32" s="108" t="s">
        <v>24</v>
      </c>
      <c r="B32" s="6" t="s">
        <v>40</v>
      </c>
      <c r="C32" s="3" t="s">
        <v>23</v>
      </c>
      <c r="D32" s="6" t="s">
        <v>32</v>
      </c>
      <c r="E32" s="45">
        <v>12892.43</v>
      </c>
      <c r="F32" s="6">
        <v>1</v>
      </c>
      <c r="G32" s="6">
        <v>1</v>
      </c>
      <c r="H32" s="6">
        <v>12</v>
      </c>
      <c r="I32" s="50">
        <f t="shared" si="1"/>
        <v>12</v>
      </c>
      <c r="J32" s="105">
        <f>$I$32/$H$32</f>
        <v>1</v>
      </c>
      <c r="K32" s="105">
        <f t="shared" ref="K32:U32" si="23">$I$32/$H$32</f>
        <v>1</v>
      </c>
      <c r="L32" s="105">
        <f t="shared" si="23"/>
        <v>1</v>
      </c>
      <c r="M32" s="105">
        <f t="shared" si="23"/>
        <v>1</v>
      </c>
      <c r="N32" s="105">
        <f t="shared" si="23"/>
        <v>1</v>
      </c>
      <c r="O32" s="105">
        <f t="shared" si="23"/>
        <v>1</v>
      </c>
      <c r="P32" s="105">
        <f t="shared" si="23"/>
        <v>1</v>
      </c>
      <c r="Q32" s="105">
        <f t="shared" si="23"/>
        <v>1</v>
      </c>
      <c r="R32" s="105">
        <f t="shared" si="23"/>
        <v>1</v>
      </c>
      <c r="S32" s="105">
        <f t="shared" si="23"/>
        <v>1</v>
      </c>
      <c r="T32" s="105">
        <f>$I$32/$H$32</f>
        <v>1</v>
      </c>
      <c r="U32" s="105">
        <f t="shared" si="23"/>
        <v>1</v>
      </c>
      <c r="V32" s="91">
        <f t="shared" si="9"/>
        <v>154709.16</v>
      </c>
    </row>
    <row r="33" spans="1:24" ht="57.75" customHeight="1" x14ac:dyDescent="0.25">
      <c r="A33" s="109"/>
      <c r="B33" s="10"/>
      <c r="C33" s="11"/>
      <c r="D33" s="10"/>
      <c r="E33" s="46"/>
      <c r="F33" s="10"/>
      <c r="G33" s="10"/>
      <c r="H33" s="10"/>
      <c r="I33" s="52"/>
      <c r="J33" s="44">
        <f>J32*$E$32</f>
        <v>12892.43</v>
      </c>
      <c r="K33" s="44">
        <f t="shared" ref="K33:U33" si="24">K32*$E$32</f>
        <v>12892.43</v>
      </c>
      <c r="L33" s="44">
        <f t="shared" si="24"/>
        <v>12892.43</v>
      </c>
      <c r="M33" s="44">
        <f t="shared" si="24"/>
        <v>12892.43</v>
      </c>
      <c r="N33" s="44">
        <f t="shared" si="24"/>
        <v>12892.43</v>
      </c>
      <c r="O33" s="44">
        <f t="shared" si="24"/>
        <v>12892.43</v>
      </c>
      <c r="P33" s="44">
        <f t="shared" si="24"/>
        <v>12892.43</v>
      </c>
      <c r="Q33" s="44">
        <f t="shared" si="24"/>
        <v>12892.43</v>
      </c>
      <c r="R33" s="44">
        <f t="shared" si="24"/>
        <v>12892.43</v>
      </c>
      <c r="S33" s="44">
        <f t="shared" si="24"/>
        <v>12892.43</v>
      </c>
      <c r="T33" s="44">
        <f t="shared" si="24"/>
        <v>12892.43</v>
      </c>
      <c r="U33" s="44">
        <f t="shared" si="24"/>
        <v>12892.43</v>
      </c>
      <c r="V33" s="93"/>
    </row>
    <row r="34" spans="1:24" ht="51" customHeight="1" x14ac:dyDescent="0.25">
      <c r="A34" s="108" t="s">
        <v>24</v>
      </c>
      <c r="B34" s="6" t="s">
        <v>41</v>
      </c>
      <c r="C34" s="3" t="s">
        <v>23</v>
      </c>
      <c r="D34" s="6" t="s">
        <v>33</v>
      </c>
      <c r="E34" s="45">
        <v>617.23</v>
      </c>
      <c r="F34" s="6">
        <v>1</v>
      </c>
      <c r="G34" s="6">
        <v>20</v>
      </c>
      <c r="H34" s="6">
        <v>12</v>
      </c>
      <c r="I34" s="50">
        <f t="shared" si="1"/>
        <v>240</v>
      </c>
      <c r="J34" s="50">
        <f>$I$34/$H$34</f>
        <v>20</v>
      </c>
      <c r="K34" s="50">
        <f t="shared" ref="K34:U34" si="25">$I$34/$H$34</f>
        <v>20</v>
      </c>
      <c r="L34" s="50">
        <f t="shared" si="25"/>
        <v>20</v>
      </c>
      <c r="M34" s="50">
        <f t="shared" si="25"/>
        <v>20</v>
      </c>
      <c r="N34" s="50">
        <f t="shared" si="25"/>
        <v>20</v>
      </c>
      <c r="O34" s="50">
        <f t="shared" si="25"/>
        <v>20</v>
      </c>
      <c r="P34" s="50">
        <f t="shared" si="25"/>
        <v>20</v>
      </c>
      <c r="Q34" s="50">
        <f t="shared" si="25"/>
        <v>20</v>
      </c>
      <c r="R34" s="50">
        <f t="shared" si="25"/>
        <v>20</v>
      </c>
      <c r="S34" s="50">
        <f t="shared" si="25"/>
        <v>20</v>
      </c>
      <c r="T34" s="50">
        <f t="shared" si="25"/>
        <v>20</v>
      </c>
      <c r="U34" s="50">
        <f t="shared" si="25"/>
        <v>20</v>
      </c>
      <c r="V34" s="93">
        <f t="shared" si="9"/>
        <v>148135.20000000001</v>
      </c>
    </row>
    <row r="35" spans="1:24" ht="51" customHeight="1" thickBot="1" x14ac:dyDescent="0.3">
      <c r="A35" s="132"/>
      <c r="B35" s="129"/>
      <c r="C35" s="133"/>
      <c r="D35" s="129"/>
      <c r="E35" s="131"/>
      <c r="F35" s="129"/>
      <c r="G35" s="129"/>
      <c r="H35" s="129"/>
      <c r="I35" s="102"/>
      <c r="J35" s="44">
        <f>J34*$E$34</f>
        <v>12344.6</v>
      </c>
      <c r="K35" s="44">
        <f t="shared" ref="K35:U35" si="26">K34*$E$34</f>
        <v>12344.6</v>
      </c>
      <c r="L35" s="44">
        <f t="shared" si="26"/>
        <v>12344.6</v>
      </c>
      <c r="M35" s="44">
        <f t="shared" si="26"/>
        <v>12344.6</v>
      </c>
      <c r="N35" s="44">
        <f t="shared" si="26"/>
        <v>12344.6</v>
      </c>
      <c r="O35" s="44">
        <f t="shared" si="26"/>
        <v>12344.6</v>
      </c>
      <c r="P35" s="44">
        <f t="shared" si="26"/>
        <v>12344.6</v>
      </c>
      <c r="Q35" s="44">
        <f t="shared" si="26"/>
        <v>12344.6</v>
      </c>
      <c r="R35" s="44">
        <f t="shared" si="26"/>
        <v>12344.6</v>
      </c>
      <c r="S35" s="44">
        <f t="shared" si="26"/>
        <v>12344.6</v>
      </c>
      <c r="T35" s="44">
        <f t="shared" si="26"/>
        <v>12344.6</v>
      </c>
      <c r="U35" s="44">
        <f t="shared" si="26"/>
        <v>12344.6</v>
      </c>
      <c r="V35" s="95"/>
    </row>
    <row r="36" spans="1:24" ht="50.25" customHeight="1" thickBot="1" x14ac:dyDescent="0.3">
      <c r="A36" s="110"/>
      <c r="B36" s="58">
        <v>2</v>
      </c>
      <c r="C36" s="64" t="s">
        <v>43</v>
      </c>
      <c r="D36" s="113"/>
      <c r="E36" s="61"/>
      <c r="F36" s="58"/>
      <c r="G36" s="58"/>
      <c r="H36" s="58"/>
      <c r="I36" s="65"/>
      <c r="J36" s="153">
        <f>J37+J40</f>
        <v>171618.4</v>
      </c>
      <c r="K36" s="153">
        <f t="shared" ref="K36:U36" si="27">K37+K40</f>
        <v>171618.4</v>
      </c>
      <c r="L36" s="153">
        <f t="shared" si="27"/>
        <v>171618.4</v>
      </c>
      <c r="M36" s="153">
        <f t="shared" si="27"/>
        <v>171618.4</v>
      </c>
      <c r="N36" s="153">
        <f t="shared" si="27"/>
        <v>171618.4</v>
      </c>
      <c r="O36" s="153">
        <f t="shared" si="27"/>
        <v>171618.4</v>
      </c>
      <c r="P36" s="153">
        <f t="shared" si="27"/>
        <v>171618.4</v>
      </c>
      <c r="Q36" s="153">
        <f t="shared" si="27"/>
        <v>171618.4</v>
      </c>
      <c r="R36" s="153">
        <f t="shared" si="27"/>
        <v>171618.4</v>
      </c>
      <c r="S36" s="153">
        <f t="shared" si="27"/>
        <v>171618.4</v>
      </c>
      <c r="T36" s="153">
        <f t="shared" si="27"/>
        <v>171618.4</v>
      </c>
      <c r="U36" s="153">
        <f t="shared" si="27"/>
        <v>171618.4</v>
      </c>
      <c r="V36" s="66">
        <f>V37+V40</f>
        <v>2059420.8</v>
      </c>
    </row>
    <row r="37" spans="1:24" ht="50.25" customHeight="1" thickBot="1" x14ac:dyDescent="0.3">
      <c r="A37" s="120"/>
      <c r="B37" s="70" t="s">
        <v>7</v>
      </c>
      <c r="C37" s="71" t="s">
        <v>46</v>
      </c>
      <c r="D37" s="159"/>
      <c r="E37" s="73"/>
      <c r="F37" s="74"/>
      <c r="G37" s="74"/>
      <c r="H37" s="74"/>
      <c r="I37" s="75"/>
      <c r="J37" s="154">
        <f>J39</f>
        <v>42904.6</v>
      </c>
      <c r="K37" s="154">
        <f t="shared" ref="K37:U37" si="28">K39</f>
        <v>42904.6</v>
      </c>
      <c r="L37" s="154">
        <f t="shared" si="28"/>
        <v>42904.6</v>
      </c>
      <c r="M37" s="154">
        <f t="shared" si="28"/>
        <v>42904.6</v>
      </c>
      <c r="N37" s="154">
        <f t="shared" si="28"/>
        <v>42904.6</v>
      </c>
      <c r="O37" s="154">
        <f t="shared" si="28"/>
        <v>42904.6</v>
      </c>
      <c r="P37" s="154">
        <f t="shared" si="28"/>
        <v>42904.6</v>
      </c>
      <c r="Q37" s="154">
        <f t="shared" si="28"/>
        <v>42904.6</v>
      </c>
      <c r="R37" s="154">
        <f t="shared" si="28"/>
        <v>42904.6</v>
      </c>
      <c r="S37" s="154">
        <f t="shared" si="28"/>
        <v>42904.6</v>
      </c>
      <c r="T37" s="154">
        <f t="shared" si="28"/>
        <v>42904.6</v>
      </c>
      <c r="U37" s="154">
        <f t="shared" si="28"/>
        <v>42904.6</v>
      </c>
      <c r="V37" s="76">
        <f>V38</f>
        <v>514855.2</v>
      </c>
    </row>
    <row r="38" spans="1:24" ht="57" customHeight="1" x14ac:dyDescent="0.25">
      <c r="A38" s="134" t="s">
        <v>48</v>
      </c>
      <c r="B38" s="136" t="s">
        <v>9</v>
      </c>
      <c r="C38" s="137" t="s">
        <v>44</v>
      </c>
      <c r="D38" s="136" t="s">
        <v>17</v>
      </c>
      <c r="E38" s="138">
        <f>17*(1+$B$6)</f>
        <v>21.452300000000001</v>
      </c>
      <c r="F38" s="136">
        <v>100</v>
      </c>
      <c r="G38" s="136">
        <v>20</v>
      </c>
      <c r="H38" s="136">
        <v>12</v>
      </c>
      <c r="I38" s="139">
        <f>F38*G38*H38</f>
        <v>24000</v>
      </c>
      <c r="J38" s="50">
        <f>$I$38/$H$38</f>
        <v>2000</v>
      </c>
      <c r="K38" s="50">
        <f t="shared" ref="K38:U38" si="29">$I$38/$H$38</f>
        <v>2000</v>
      </c>
      <c r="L38" s="50">
        <f t="shared" si="29"/>
        <v>2000</v>
      </c>
      <c r="M38" s="50">
        <f t="shared" si="29"/>
        <v>2000</v>
      </c>
      <c r="N38" s="50">
        <f t="shared" si="29"/>
        <v>2000</v>
      </c>
      <c r="O38" s="50">
        <f t="shared" si="29"/>
        <v>2000</v>
      </c>
      <c r="P38" s="50">
        <f t="shared" si="29"/>
        <v>2000</v>
      </c>
      <c r="Q38" s="50">
        <f t="shared" si="29"/>
        <v>2000</v>
      </c>
      <c r="R38" s="50">
        <f t="shared" si="29"/>
        <v>2000</v>
      </c>
      <c r="S38" s="50">
        <f t="shared" si="29"/>
        <v>2000</v>
      </c>
      <c r="T38" s="50">
        <f t="shared" si="29"/>
        <v>2000</v>
      </c>
      <c r="U38" s="50">
        <f t="shared" si="29"/>
        <v>2000</v>
      </c>
      <c r="V38" s="140">
        <f>I38*E38</f>
        <v>514855.2</v>
      </c>
      <c r="X38" s="5"/>
    </row>
    <row r="39" spans="1:24" ht="57" customHeight="1" thickBot="1" x14ac:dyDescent="0.3">
      <c r="A39" s="135"/>
      <c r="B39" s="129"/>
      <c r="C39" s="133"/>
      <c r="D39" s="129"/>
      <c r="E39" s="131"/>
      <c r="F39" s="129"/>
      <c r="G39" s="129"/>
      <c r="H39" s="129"/>
      <c r="I39" s="102"/>
      <c r="J39" s="44">
        <f>J38*$E$38</f>
        <v>42904.6</v>
      </c>
      <c r="K39" s="44">
        <f t="shared" ref="K39:U39" si="30">K38*$E$38</f>
        <v>42904.6</v>
      </c>
      <c r="L39" s="44">
        <f t="shared" si="30"/>
        <v>42904.6</v>
      </c>
      <c r="M39" s="44">
        <f t="shared" si="30"/>
        <v>42904.6</v>
      </c>
      <c r="N39" s="44">
        <f t="shared" si="30"/>
        <v>42904.6</v>
      </c>
      <c r="O39" s="44">
        <f t="shared" si="30"/>
        <v>42904.6</v>
      </c>
      <c r="P39" s="44">
        <f t="shared" si="30"/>
        <v>42904.6</v>
      </c>
      <c r="Q39" s="44">
        <f t="shared" si="30"/>
        <v>42904.6</v>
      </c>
      <c r="R39" s="44">
        <f t="shared" si="30"/>
        <v>42904.6</v>
      </c>
      <c r="S39" s="44">
        <f t="shared" si="30"/>
        <v>42904.6</v>
      </c>
      <c r="T39" s="44">
        <f t="shared" si="30"/>
        <v>42904.6</v>
      </c>
      <c r="U39" s="44">
        <f t="shared" si="30"/>
        <v>42904.6</v>
      </c>
      <c r="V39" s="103"/>
      <c r="X39" s="5"/>
    </row>
    <row r="40" spans="1:24" ht="45.75" customHeight="1" thickBot="1" x14ac:dyDescent="0.3">
      <c r="A40" s="121"/>
      <c r="B40" s="78" t="s">
        <v>8</v>
      </c>
      <c r="C40" s="71" t="s">
        <v>47</v>
      </c>
      <c r="D40" s="159"/>
      <c r="E40" s="73"/>
      <c r="F40" s="74"/>
      <c r="G40" s="74"/>
      <c r="H40" s="74"/>
      <c r="I40" s="75"/>
      <c r="J40" s="154">
        <f>J42+J44+J46</f>
        <v>128713.79999999999</v>
      </c>
      <c r="K40" s="154">
        <f t="shared" ref="K40:U40" si="31">K42+K44+K46</f>
        <v>128713.79999999999</v>
      </c>
      <c r="L40" s="154">
        <f t="shared" si="31"/>
        <v>128713.79999999999</v>
      </c>
      <c r="M40" s="154">
        <f t="shared" si="31"/>
        <v>128713.79999999999</v>
      </c>
      <c r="N40" s="154">
        <f t="shared" si="31"/>
        <v>128713.79999999999</v>
      </c>
      <c r="O40" s="154">
        <f t="shared" si="31"/>
        <v>128713.79999999999</v>
      </c>
      <c r="P40" s="154">
        <f t="shared" si="31"/>
        <v>128713.79999999999</v>
      </c>
      <c r="Q40" s="154">
        <f t="shared" si="31"/>
        <v>128713.79999999999</v>
      </c>
      <c r="R40" s="154">
        <f t="shared" si="31"/>
        <v>128713.79999999999</v>
      </c>
      <c r="S40" s="154">
        <f t="shared" si="31"/>
        <v>128713.79999999999</v>
      </c>
      <c r="T40" s="154">
        <f t="shared" si="31"/>
        <v>128713.79999999999</v>
      </c>
      <c r="U40" s="154">
        <f t="shared" si="31"/>
        <v>128713.79999999999</v>
      </c>
      <c r="V40" s="76">
        <f>SUM(V41:V45)</f>
        <v>1544565.6</v>
      </c>
    </row>
    <row r="41" spans="1:24" ht="55.5" customHeight="1" x14ac:dyDescent="0.25">
      <c r="A41" s="122" t="s">
        <v>50</v>
      </c>
      <c r="B41" s="8" t="s">
        <v>10</v>
      </c>
      <c r="C41" s="9" t="s">
        <v>49</v>
      </c>
      <c r="D41" s="8" t="s">
        <v>17</v>
      </c>
      <c r="E41" s="44">
        <f>17*(1+$B$6)</f>
        <v>21.452300000000001</v>
      </c>
      <c r="F41" s="8">
        <v>100</v>
      </c>
      <c r="G41" s="8">
        <v>20</v>
      </c>
      <c r="H41" s="8">
        <v>12</v>
      </c>
      <c r="I41" s="51">
        <f>F41*G41*H41</f>
        <v>24000</v>
      </c>
      <c r="J41" s="50">
        <f>$I$41/$H$41</f>
        <v>2000</v>
      </c>
      <c r="K41" s="50">
        <f t="shared" ref="K41:U41" si="32">$I$41/$H$41</f>
        <v>2000</v>
      </c>
      <c r="L41" s="50">
        <f t="shared" si="32"/>
        <v>2000</v>
      </c>
      <c r="M41" s="50">
        <f t="shared" si="32"/>
        <v>2000</v>
      </c>
      <c r="N41" s="50">
        <f t="shared" si="32"/>
        <v>2000</v>
      </c>
      <c r="O41" s="50">
        <f t="shared" si="32"/>
        <v>2000</v>
      </c>
      <c r="P41" s="50">
        <f t="shared" si="32"/>
        <v>2000</v>
      </c>
      <c r="Q41" s="50">
        <f t="shared" si="32"/>
        <v>2000</v>
      </c>
      <c r="R41" s="50">
        <f t="shared" si="32"/>
        <v>2000</v>
      </c>
      <c r="S41" s="50">
        <f t="shared" si="32"/>
        <v>2000</v>
      </c>
      <c r="T41" s="50">
        <f t="shared" si="32"/>
        <v>2000</v>
      </c>
      <c r="U41" s="50">
        <f t="shared" si="32"/>
        <v>2000</v>
      </c>
      <c r="V41" s="89">
        <f>I41*E41</f>
        <v>514855.2</v>
      </c>
    </row>
    <row r="42" spans="1:24" ht="55.5" customHeight="1" x14ac:dyDescent="0.25">
      <c r="A42" s="122"/>
      <c r="B42" s="8"/>
      <c r="C42" s="9"/>
      <c r="D42" s="8"/>
      <c r="E42" s="44"/>
      <c r="F42" s="8"/>
      <c r="G42" s="8"/>
      <c r="H42" s="8"/>
      <c r="I42" s="51"/>
      <c r="J42" s="44">
        <f>J41*$E$41</f>
        <v>42904.6</v>
      </c>
      <c r="K42" s="44">
        <f t="shared" ref="K42:U42" si="33">K41*$E$41</f>
        <v>42904.6</v>
      </c>
      <c r="L42" s="44">
        <f t="shared" si="33"/>
        <v>42904.6</v>
      </c>
      <c r="M42" s="44">
        <f t="shared" si="33"/>
        <v>42904.6</v>
      </c>
      <c r="N42" s="44">
        <f t="shared" si="33"/>
        <v>42904.6</v>
      </c>
      <c r="O42" s="44">
        <f t="shared" si="33"/>
        <v>42904.6</v>
      </c>
      <c r="P42" s="44">
        <f t="shared" si="33"/>
        <v>42904.6</v>
      </c>
      <c r="Q42" s="44">
        <f t="shared" si="33"/>
        <v>42904.6</v>
      </c>
      <c r="R42" s="44">
        <f t="shared" si="33"/>
        <v>42904.6</v>
      </c>
      <c r="S42" s="44">
        <f t="shared" si="33"/>
        <v>42904.6</v>
      </c>
      <c r="T42" s="44">
        <f t="shared" si="33"/>
        <v>42904.6</v>
      </c>
      <c r="U42" s="44">
        <f t="shared" si="33"/>
        <v>42904.6</v>
      </c>
      <c r="V42" s="89"/>
    </row>
    <row r="43" spans="1:24" ht="54.75" customHeight="1" x14ac:dyDescent="0.25">
      <c r="A43" s="123" t="s">
        <v>48</v>
      </c>
      <c r="B43" s="6" t="s">
        <v>11</v>
      </c>
      <c r="C43" s="3" t="s">
        <v>45</v>
      </c>
      <c r="D43" s="6" t="s">
        <v>17</v>
      </c>
      <c r="E43" s="45">
        <f t="shared" ref="E43:E48" si="34">17*(1+$B$6)</f>
        <v>21.452300000000001</v>
      </c>
      <c r="F43" s="6">
        <v>100</v>
      </c>
      <c r="G43" s="6">
        <v>20</v>
      </c>
      <c r="H43" s="6">
        <v>12</v>
      </c>
      <c r="I43" s="50">
        <f>F43*G43*H43</f>
        <v>24000</v>
      </c>
      <c r="J43" s="50">
        <f>$I$43/$H$43</f>
        <v>2000</v>
      </c>
      <c r="K43" s="50">
        <f t="shared" ref="K43:U43" si="35">$I$43/$H$43</f>
        <v>2000</v>
      </c>
      <c r="L43" s="50">
        <f t="shared" si="35"/>
        <v>2000</v>
      </c>
      <c r="M43" s="50">
        <f t="shared" si="35"/>
        <v>2000</v>
      </c>
      <c r="N43" s="50">
        <f t="shared" si="35"/>
        <v>2000</v>
      </c>
      <c r="O43" s="50">
        <f t="shared" si="35"/>
        <v>2000</v>
      </c>
      <c r="P43" s="50">
        <f t="shared" si="35"/>
        <v>2000</v>
      </c>
      <c r="Q43" s="50">
        <f t="shared" si="35"/>
        <v>2000</v>
      </c>
      <c r="R43" s="50">
        <f t="shared" si="35"/>
        <v>2000</v>
      </c>
      <c r="S43" s="50">
        <f t="shared" si="35"/>
        <v>2000</v>
      </c>
      <c r="T43" s="50">
        <f t="shared" si="35"/>
        <v>2000</v>
      </c>
      <c r="U43" s="50">
        <f t="shared" si="35"/>
        <v>2000</v>
      </c>
      <c r="V43" s="91">
        <f>I43*E43</f>
        <v>514855.2</v>
      </c>
    </row>
    <row r="44" spans="1:24" ht="54.75" customHeight="1" x14ac:dyDescent="0.25">
      <c r="A44" s="124"/>
      <c r="B44" s="10"/>
      <c r="C44" s="11"/>
      <c r="D44" s="10"/>
      <c r="E44" s="46"/>
      <c r="F44" s="10"/>
      <c r="G44" s="10"/>
      <c r="H44" s="10"/>
      <c r="I44" s="52"/>
      <c r="J44" s="44">
        <f>J43*$E$43</f>
        <v>42904.6</v>
      </c>
      <c r="K44" s="44">
        <f t="shared" ref="K44:U44" si="36">K43*$E$43</f>
        <v>42904.6</v>
      </c>
      <c r="L44" s="44">
        <f t="shared" si="36"/>
        <v>42904.6</v>
      </c>
      <c r="M44" s="44">
        <f t="shared" si="36"/>
        <v>42904.6</v>
      </c>
      <c r="N44" s="44">
        <f t="shared" si="36"/>
        <v>42904.6</v>
      </c>
      <c r="O44" s="44">
        <f t="shared" si="36"/>
        <v>42904.6</v>
      </c>
      <c r="P44" s="44">
        <f t="shared" si="36"/>
        <v>42904.6</v>
      </c>
      <c r="Q44" s="44">
        <f t="shared" si="36"/>
        <v>42904.6</v>
      </c>
      <c r="R44" s="44">
        <f t="shared" si="36"/>
        <v>42904.6</v>
      </c>
      <c r="S44" s="44">
        <f t="shared" si="36"/>
        <v>42904.6</v>
      </c>
      <c r="T44" s="44">
        <f t="shared" si="36"/>
        <v>42904.6</v>
      </c>
      <c r="U44" s="44">
        <f t="shared" si="36"/>
        <v>42904.6</v>
      </c>
      <c r="V44" s="93"/>
    </row>
    <row r="45" spans="1:24" ht="51.75" customHeight="1" x14ac:dyDescent="0.25">
      <c r="A45" s="123" t="s">
        <v>50</v>
      </c>
      <c r="B45" s="6" t="s">
        <v>12</v>
      </c>
      <c r="C45" s="3" t="s">
        <v>69</v>
      </c>
      <c r="D45" s="6" t="s">
        <v>17</v>
      </c>
      <c r="E45" s="45">
        <f t="shared" si="34"/>
        <v>21.452300000000001</v>
      </c>
      <c r="F45" s="6">
        <v>100</v>
      </c>
      <c r="G45" s="6">
        <v>20</v>
      </c>
      <c r="H45" s="6">
        <v>12</v>
      </c>
      <c r="I45" s="50">
        <f>F45*G45*H45</f>
        <v>24000</v>
      </c>
      <c r="J45" s="50">
        <f>$I$45/$H$45</f>
        <v>2000</v>
      </c>
      <c r="K45" s="50">
        <f t="shared" ref="K45:U45" si="37">$I$45/$H$45</f>
        <v>2000</v>
      </c>
      <c r="L45" s="50">
        <f t="shared" si="37"/>
        <v>2000</v>
      </c>
      <c r="M45" s="50">
        <f t="shared" si="37"/>
        <v>2000</v>
      </c>
      <c r="N45" s="50">
        <f t="shared" si="37"/>
        <v>2000</v>
      </c>
      <c r="O45" s="50">
        <f t="shared" si="37"/>
        <v>2000</v>
      </c>
      <c r="P45" s="50">
        <f>$I$45/$H$45</f>
        <v>2000</v>
      </c>
      <c r="Q45" s="50">
        <f t="shared" si="37"/>
        <v>2000</v>
      </c>
      <c r="R45" s="50">
        <f t="shared" si="37"/>
        <v>2000</v>
      </c>
      <c r="S45" s="50">
        <f t="shared" si="37"/>
        <v>2000</v>
      </c>
      <c r="T45" s="50">
        <f t="shared" si="37"/>
        <v>2000</v>
      </c>
      <c r="U45" s="50">
        <f t="shared" si="37"/>
        <v>2000</v>
      </c>
      <c r="V45" s="91">
        <f>I45*E45</f>
        <v>514855.2</v>
      </c>
    </row>
    <row r="46" spans="1:24" ht="51.75" customHeight="1" thickBot="1" x14ac:dyDescent="0.3">
      <c r="A46" s="135"/>
      <c r="B46" s="129"/>
      <c r="C46" s="133"/>
      <c r="D46" s="129"/>
      <c r="E46" s="131"/>
      <c r="F46" s="129"/>
      <c r="G46" s="129"/>
      <c r="H46" s="129"/>
      <c r="I46" s="102"/>
      <c r="J46" s="44">
        <f>J45*$E$45</f>
        <v>42904.6</v>
      </c>
      <c r="K46" s="44">
        <f t="shared" ref="K46:U46" si="38">K45*$E$45</f>
        <v>42904.6</v>
      </c>
      <c r="L46" s="44">
        <f t="shared" si="38"/>
        <v>42904.6</v>
      </c>
      <c r="M46" s="44">
        <f t="shared" si="38"/>
        <v>42904.6</v>
      </c>
      <c r="N46" s="44">
        <f t="shared" si="38"/>
        <v>42904.6</v>
      </c>
      <c r="O46" s="44">
        <f t="shared" si="38"/>
        <v>42904.6</v>
      </c>
      <c r="P46" s="44">
        <f t="shared" si="38"/>
        <v>42904.6</v>
      </c>
      <c r="Q46" s="44">
        <f t="shared" si="38"/>
        <v>42904.6</v>
      </c>
      <c r="R46" s="44">
        <f t="shared" si="38"/>
        <v>42904.6</v>
      </c>
      <c r="S46" s="44">
        <f t="shared" si="38"/>
        <v>42904.6</v>
      </c>
      <c r="T46" s="44">
        <f t="shared" si="38"/>
        <v>42904.6</v>
      </c>
      <c r="U46" s="44">
        <f t="shared" si="38"/>
        <v>42904.6</v>
      </c>
      <c r="V46" s="103"/>
    </row>
    <row r="47" spans="1:24" s="117" customFormat="1" ht="45.75" customHeight="1" thickBot="1" x14ac:dyDescent="0.3">
      <c r="A47" s="125"/>
      <c r="B47" s="111">
        <v>3</v>
      </c>
      <c r="C47" s="64" t="s">
        <v>52</v>
      </c>
      <c r="D47" s="113"/>
      <c r="E47" s="114"/>
      <c r="F47" s="111"/>
      <c r="G47" s="111"/>
      <c r="H47" s="111"/>
      <c r="I47" s="65"/>
      <c r="J47" s="153">
        <f>J49+J51</f>
        <v>97133.971131520011</v>
      </c>
      <c r="K47" s="153">
        <f t="shared" ref="K47:U47" si="39">K49+K51</f>
        <v>97133.971131520011</v>
      </c>
      <c r="L47" s="153">
        <f t="shared" si="39"/>
        <v>97133.971131520011</v>
      </c>
      <c r="M47" s="153">
        <f t="shared" si="39"/>
        <v>97133.971131520011</v>
      </c>
      <c r="N47" s="153">
        <f t="shared" si="39"/>
        <v>97133.971131520011</v>
      </c>
      <c r="O47" s="153">
        <f t="shared" si="39"/>
        <v>97133.971131520011</v>
      </c>
      <c r="P47" s="153">
        <f t="shared" si="39"/>
        <v>97133.971131520011</v>
      </c>
      <c r="Q47" s="153">
        <f t="shared" si="39"/>
        <v>97133.971131520011</v>
      </c>
      <c r="R47" s="153">
        <f t="shared" si="39"/>
        <v>97133.971131520011</v>
      </c>
      <c r="S47" s="153">
        <f t="shared" si="39"/>
        <v>97133.971131520011</v>
      </c>
      <c r="T47" s="153">
        <f t="shared" si="39"/>
        <v>97133.971131520011</v>
      </c>
      <c r="U47" s="153">
        <f t="shared" si="39"/>
        <v>97133.971131520011</v>
      </c>
      <c r="V47" s="66">
        <f>SUM(V48:V50)</f>
        <v>1165607.6535782402</v>
      </c>
    </row>
    <row r="48" spans="1:24" ht="48.75" customHeight="1" x14ac:dyDescent="0.25">
      <c r="A48" s="88" t="s">
        <v>24</v>
      </c>
      <c r="B48" s="13" t="s">
        <v>56</v>
      </c>
      <c r="C48" s="9" t="s">
        <v>53</v>
      </c>
      <c r="D48" s="8" t="s">
        <v>17</v>
      </c>
      <c r="E48" s="44">
        <f t="shared" si="34"/>
        <v>21.452300000000001</v>
      </c>
      <c r="F48" s="8">
        <v>100</v>
      </c>
      <c r="G48" s="8">
        <v>20</v>
      </c>
      <c r="H48" s="8">
        <v>12</v>
      </c>
      <c r="I48" s="51">
        <f>F48*G48*H48</f>
        <v>24000</v>
      </c>
      <c r="J48" s="50">
        <f>$I$48/$H$48</f>
        <v>2000</v>
      </c>
      <c r="K48" s="50">
        <f t="shared" ref="K48:U48" si="40">$I$48/$H$48</f>
        <v>2000</v>
      </c>
      <c r="L48" s="50">
        <f t="shared" si="40"/>
        <v>2000</v>
      </c>
      <c r="M48" s="50">
        <f t="shared" si="40"/>
        <v>2000</v>
      </c>
      <c r="N48" s="50">
        <f t="shared" si="40"/>
        <v>2000</v>
      </c>
      <c r="O48" s="50">
        <f t="shared" si="40"/>
        <v>2000</v>
      </c>
      <c r="P48" s="50">
        <f t="shared" si="40"/>
        <v>2000</v>
      </c>
      <c r="Q48" s="50">
        <f t="shared" si="40"/>
        <v>2000</v>
      </c>
      <c r="R48" s="50">
        <f t="shared" si="40"/>
        <v>2000</v>
      </c>
      <c r="S48" s="50">
        <f t="shared" si="40"/>
        <v>2000</v>
      </c>
      <c r="T48" s="50">
        <f t="shared" si="40"/>
        <v>2000</v>
      </c>
      <c r="U48" s="50">
        <f t="shared" si="40"/>
        <v>2000</v>
      </c>
      <c r="V48" s="89">
        <f>I48*E48</f>
        <v>514855.2</v>
      </c>
    </row>
    <row r="49" spans="1:25" ht="48.75" customHeight="1" x14ac:dyDescent="0.25">
      <c r="A49" s="141"/>
      <c r="B49" s="142"/>
      <c r="C49" s="54"/>
      <c r="D49" s="53"/>
      <c r="E49" s="55"/>
      <c r="F49" s="53"/>
      <c r="G49" s="53"/>
      <c r="H49" s="53"/>
      <c r="I49" s="56"/>
      <c r="J49" s="44">
        <f>J48*$E$48</f>
        <v>42904.6</v>
      </c>
      <c r="K49" s="44">
        <f t="shared" ref="K49:U49" si="41">K48*$E$48</f>
        <v>42904.6</v>
      </c>
      <c r="L49" s="44">
        <f t="shared" si="41"/>
        <v>42904.6</v>
      </c>
      <c r="M49" s="44">
        <f t="shared" si="41"/>
        <v>42904.6</v>
      </c>
      <c r="N49" s="44">
        <f t="shared" si="41"/>
        <v>42904.6</v>
      </c>
      <c r="O49" s="44">
        <f t="shared" si="41"/>
        <v>42904.6</v>
      </c>
      <c r="P49" s="44">
        <f t="shared" si="41"/>
        <v>42904.6</v>
      </c>
      <c r="Q49" s="44">
        <f t="shared" si="41"/>
        <v>42904.6</v>
      </c>
      <c r="R49" s="44">
        <f t="shared" si="41"/>
        <v>42904.6</v>
      </c>
      <c r="S49" s="44">
        <f t="shared" si="41"/>
        <v>42904.6</v>
      </c>
      <c r="T49" s="44">
        <f t="shared" si="41"/>
        <v>42904.6</v>
      </c>
      <c r="U49" s="44">
        <f t="shared" si="41"/>
        <v>42904.6</v>
      </c>
      <c r="V49" s="95"/>
    </row>
    <row r="50" spans="1:25" s="117" customFormat="1" ht="51" customHeight="1" x14ac:dyDescent="0.25">
      <c r="A50" s="90" t="s">
        <v>24</v>
      </c>
      <c r="B50" s="143" t="s">
        <v>57</v>
      </c>
      <c r="C50" s="144" t="s">
        <v>54</v>
      </c>
      <c r="D50" s="6" t="s">
        <v>55</v>
      </c>
      <c r="E50" s="145">
        <f>26.1*(1+$B$7)*(1+$B$6)</f>
        <v>84.733392393000017</v>
      </c>
      <c r="F50" s="6">
        <v>32</v>
      </c>
      <c r="G50" s="6">
        <v>20</v>
      </c>
      <c r="H50" s="6">
        <v>12</v>
      </c>
      <c r="I50" s="50">
        <f>F50*G50*H50</f>
        <v>7680</v>
      </c>
      <c r="J50" s="50">
        <f>$I$50/$H$50</f>
        <v>640</v>
      </c>
      <c r="K50" s="50">
        <f t="shared" ref="K50:U50" si="42">$I$50/$H$50</f>
        <v>640</v>
      </c>
      <c r="L50" s="50">
        <f t="shared" si="42"/>
        <v>640</v>
      </c>
      <c r="M50" s="50">
        <f t="shared" si="42"/>
        <v>640</v>
      </c>
      <c r="N50" s="50">
        <f t="shared" si="42"/>
        <v>640</v>
      </c>
      <c r="O50" s="50">
        <f t="shared" si="42"/>
        <v>640</v>
      </c>
      <c r="P50" s="50">
        <f t="shared" si="42"/>
        <v>640</v>
      </c>
      <c r="Q50" s="50">
        <f t="shared" si="42"/>
        <v>640</v>
      </c>
      <c r="R50" s="50">
        <f t="shared" si="42"/>
        <v>640</v>
      </c>
      <c r="S50" s="50">
        <f t="shared" si="42"/>
        <v>640</v>
      </c>
      <c r="T50" s="50">
        <f t="shared" si="42"/>
        <v>640</v>
      </c>
      <c r="U50" s="50">
        <f t="shared" si="42"/>
        <v>640</v>
      </c>
      <c r="V50" s="91">
        <f>I50*E50</f>
        <v>650752.45357824012</v>
      </c>
    </row>
    <row r="51" spans="1:25" s="117" customFormat="1" ht="51" customHeight="1" thickBot="1" x14ac:dyDescent="0.3">
      <c r="A51" s="99"/>
      <c r="B51" s="146"/>
      <c r="C51" s="147"/>
      <c r="D51" s="129"/>
      <c r="E51" s="148"/>
      <c r="F51" s="129"/>
      <c r="G51" s="129"/>
      <c r="H51" s="129"/>
      <c r="I51" s="102"/>
      <c r="J51" s="44">
        <f>J50*$E$50</f>
        <v>54229.371131520013</v>
      </c>
      <c r="K51" s="44">
        <f t="shared" ref="K51:U51" si="43">K50*$E$50</f>
        <v>54229.371131520013</v>
      </c>
      <c r="L51" s="44">
        <f t="shared" si="43"/>
        <v>54229.371131520013</v>
      </c>
      <c r="M51" s="44">
        <f t="shared" si="43"/>
        <v>54229.371131520013</v>
      </c>
      <c r="N51" s="44">
        <f t="shared" si="43"/>
        <v>54229.371131520013</v>
      </c>
      <c r="O51" s="44">
        <f t="shared" si="43"/>
        <v>54229.371131520013</v>
      </c>
      <c r="P51" s="44">
        <f t="shared" si="43"/>
        <v>54229.371131520013</v>
      </c>
      <c r="Q51" s="44">
        <f t="shared" si="43"/>
        <v>54229.371131520013</v>
      </c>
      <c r="R51" s="44">
        <f t="shared" si="43"/>
        <v>54229.371131520013</v>
      </c>
      <c r="S51" s="44">
        <f t="shared" si="43"/>
        <v>54229.371131520013</v>
      </c>
      <c r="T51" s="44">
        <f t="shared" si="43"/>
        <v>54229.371131520013</v>
      </c>
      <c r="U51" s="44">
        <f t="shared" si="43"/>
        <v>54229.371131520013</v>
      </c>
      <c r="V51" s="103"/>
    </row>
    <row r="52" spans="1:25" ht="47.25" customHeight="1" thickBot="1" x14ac:dyDescent="0.3">
      <c r="A52" s="110"/>
      <c r="B52" s="58">
        <v>4</v>
      </c>
      <c r="C52" s="68" t="s">
        <v>62</v>
      </c>
      <c r="D52" s="113"/>
      <c r="E52" s="61"/>
      <c r="F52" s="58"/>
      <c r="G52" s="58"/>
      <c r="H52" s="58"/>
      <c r="I52" s="65"/>
      <c r="J52" s="153">
        <f>J54+J56+J58+J60+J62</f>
        <v>157633.02679424002</v>
      </c>
      <c r="K52" s="153">
        <f t="shared" ref="K52:U52" si="44">K54+K56+K58+K60+K62</f>
        <v>157633.02679424002</v>
      </c>
      <c r="L52" s="153">
        <f t="shared" si="44"/>
        <v>157633.02679424002</v>
      </c>
      <c r="M52" s="153">
        <f t="shared" si="44"/>
        <v>157633.02679424002</v>
      </c>
      <c r="N52" s="153">
        <f t="shared" si="44"/>
        <v>157633.02679424002</v>
      </c>
      <c r="O52" s="153">
        <f t="shared" si="44"/>
        <v>157633.02679424002</v>
      </c>
      <c r="P52" s="153">
        <f t="shared" si="44"/>
        <v>157633.02679424002</v>
      </c>
      <c r="Q52" s="153">
        <f t="shared" si="44"/>
        <v>157633.02679424002</v>
      </c>
      <c r="R52" s="153">
        <f t="shared" si="44"/>
        <v>157633.02679424002</v>
      </c>
      <c r="S52" s="153">
        <f t="shared" si="44"/>
        <v>157633.02679424002</v>
      </c>
      <c r="T52" s="153">
        <f t="shared" si="44"/>
        <v>157633.02679424002</v>
      </c>
      <c r="U52" s="153">
        <f t="shared" si="44"/>
        <v>157633.02679424002</v>
      </c>
      <c r="V52" s="66">
        <f>SUM(V53:V62)</f>
        <v>1891596.3215308799</v>
      </c>
    </row>
    <row r="53" spans="1:25" s="117" customFormat="1" ht="42.75" customHeight="1" x14ac:dyDescent="0.25">
      <c r="A53" s="88" t="s">
        <v>24</v>
      </c>
      <c r="B53" s="8" t="s">
        <v>59</v>
      </c>
      <c r="C53" s="126" t="s">
        <v>51</v>
      </c>
      <c r="D53" s="8" t="s">
        <v>55</v>
      </c>
      <c r="E53" s="44">
        <f>13.09*(1+$B$7)*(1+$B$6)</f>
        <v>42.496555801700005</v>
      </c>
      <c r="F53" s="8">
        <v>32</v>
      </c>
      <c r="G53" s="8">
        <v>20</v>
      </c>
      <c r="H53" s="8">
        <v>12</v>
      </c>
      <c r="I53" s="51">
        <f>F53*G53*H53</f>
        <v>7680</v>
      </c>
      <c r="J53" s="50">
        <f>$I$53/$H$53</f>
        <v>640</v>
      </c>
      <c r="K53" s="50">
        <f t="shared" ref="K53:U53" si="45">$I$53/$H$53</f>
        <v>640</v>
      </c>
      <c r="L53" s="50">
        <f t="shared" si="45"/>
        <v>640</v>
      </c>
      <c r="M53" s="50">
        <f t="shared" si="45"/>
        <v>640</v>
      </c>
      <c r="N53" s="50">
        <f t="shared" si="45"/>
        <v>640</v>
      </c>
      <c r="O53" s="50">
        <f t="shared" si="45"/>
        <v>640</v>
      </c>
      <c r="P53" s="50">
        <f t="shared" si="45"/>
        <v>640</v>
      </c>
      <c r="Q53" s="50">
        <f t="shared" si="45"/>
        <v>640</v>
      </c>
      <c r="R53" s="50">
        <f t="shared" si="45"/>
        <v>640</v>
      </c>
      <c r="S53" s="50">
        <f t="shared" si="45"/>
        <v>640</v>
      </c>
      <c r="T53" s="50">
        <f t="shared" si="45"/>
        <v>640</v>
      </c>
      <c r="U53" s="50">
        <f t="shared" si="45"/>
        <v>640</v>
      </c>
      <c r="V53" s="89">
        <f>I53*E53</f>
        <v>326373.54855705606</v>
      </c>
    </row>
    <row r="54" spans="1:25" s="117" customFormat="1" ht="42.75" customHeight="1" x14ac:dyDescent="0.25">
      <c r="A54" s="88"/>
      <c r="B54" s="8"/>
      <c r="C54" s="126"/>
      <c r="D54" s="8"/>
      <c r="E54" s="44"/>
      <c r="F54" s="8"/>
      <c r="G54" s="8"/>
      <c r="H54" s="8"/>
      <c r="I54" s="51"/>
      <c r="J54" s="44">
        <f>J53*$E$53</f>
        <v>27197.795713088002</v>
      </c>
      <c r="K54" s="44">
        <f t="shared" ref="K54:U54" si="46">K53*$E$53</f>
        <v>27197.795713088002</v>
      </c>
      <c r="L54" s="44">
        <f t="shared" si="46"/>
        <v>27197.795713088002</v>
      </c>
      <c r="M54" s="44">
        <f t="shared" si="46"/>
        <v>27197.795713088002</v>
      </c>
      <c r="N54" s="44">
        <f t="shared" si="46"/>
        <v>27197.795713088002</v>
      </c>
      <c r="O54" s="44">
        <f t="shared" si="46"/>
        <v>27197.795713088002</v>
      </c>
      <c r="P54" s="44">
        <f t="shared" si="46"/>
        <v>27197.795713088002</v>
      </c>
      <c r="Q54" s="44">
        <f t="shared" si="46"/>
        <v>27197.795713088002</v>
      </c>
      <c r="R54" s="44">
        <f t="shared" si="46"/>
        <v>27197.795713088002</v>
      </c>
      <c r="S54" s="44">
        <f t="shared" si="46"/>
        <v>27197.795713088002</v>
      </c>
      <c r="T54" s="44">
        <f t="shared" si="46"/>
        <v>27197.795713088002</v>
      </c>
      <c r="U54" s="44">
        <f t="shared" si="46"/>
        <v>27197.795713088002</v>
      </c>
      <c r="V54" s="89"/>
    </row>
    <row r="55" spans="1:25" s="117" customFormat="1" ht="42.75" customHeight="1" x14ac:dyDescent="0.25">
      <c r="A55" s="90" t="s">
        <v>24</v>
      </c>
      <c r="B55" s="6" t="s">
        <v>60</v>
      </c>
      <c r="C55" s="127" t="s">
        <v>65</v>
      </c>
      <c r="D55" s="6" t="s">
        <v>55</v>
      </c>
      <c r="E55" s="45">
        <f>34*(1+$B$7)*(1+$B$6)</f>
        <v>110.38066442</v>
      </c>
      <c r="F55" s="6">
        <v>32</v>
      </c>
      <c r="G55" s="6">
        <v>20</v>
      </c>
      <c r="H55" s="6">
        <v>12</v>
      </c>
      <c r="I55" s="50">
        <f t="shared" ref="I55:I57" si="47">F55*G55*H55</f>
        <v>7680</v>
      </c>
      <c r="J55" s="50">
        <f>$I$55/$H$55</f>
        <v>640</v>
      </c>
      <c r="K55" s="50">
        <f t="shared" ref="K55:U55" si="48">$I$55/$H$55</f>
        <v>640</v>
      </c>
      <c r="L55" s="50">
        <f t="shared" si="48"/>
        <v>640</v>
      </c>
      <c r="M55" s="50">
        <f t="shared" si="48"/>
        <v>640</v>
      </c>
      <c r="N55" s="50">
        <f t="shared" si="48"/>
        <v>640</v>
      </c>
      <c r="O55" s="50">
        <f t="shared" si="48"/>
        <v>640</v>
      </c>
      <c r="P55" s="50">
        <f t="shared" si="48"/>
        <v>640</v>
      </c>
      <c r="Q55" s="50">
        <f t="shared" si="48"/>
        <v>640</v>
      </c>
      <c r="R55" s="50">
        <f t="shared" si="48"/>
        <v>640</v>
      </c>
      <c r="S55" s="50">
        <f t="shared" si="48"/>
        <v>640</v>
      </c>
      <c r="T55" s="50">
        <f t="shared" si="48"/>
        <v>640</v>
      </c>
      <c r="U55" s="50">
        <f t="shared" si="48"/>
        <v>640</v>
      </c>
      <c r="V55" s="91">
        <f>I55*E55</f>
        <v>847723.50274560007</v>
      </c>
      <c r="W55" s="128"/>
      <c r="Y55" s="128"/>
    </row>
    <row r="56" spans="1:25" s="117" customFormat="1" ht="42.75" customHeight="1" x14ac:dyDescent="0.25">
      <c r="A56" s="90"/>
      <c r="B56" s="6"/>
      <c r="C56" s="127"/>
      <c r="D56" s="6"/>
      <c r="E56" s="45"/>
      <c r="F56" s="6"/>
      <c r="G56" s="6"/>
      <c r="H56" s="6"/>
      <c r="I56" s="50"/>
      <c r="J56" s="44">
        <f>J55*$E$55</f>
        <v>70643.625228799996</v>
      </c>
      <c r="K56" s="44">
        <f t="shared" ref="K56:U56" si="49">K55*$E$55</f>
        <v>70643.625228799996</v>
      </c>
      <c r="L56" s="44">
        <f t="shared" si="49"/>
        <v>70643.625228799996</v>
      </c>
      <c r="M56" s="44">
        <f t="shared" si="49"/>
        <v>70643.625228799996</v>
      </c>
      <c r="N56" s="44">
        <f t="shared" si="49"/>
        <v>70643.625228799996</v>
      </c>
      <c r="O56" s="44">
        <f t="shared" si="49"/>
        <v>70643.625228799996</v>
      </c>
      <c r="P56" s="44">
        <f t="shared" si="49"/>
        <v>70643.625228799996</v>
      </c>
      <c r="Q56" s="44">
        <f t="shared" si="49"/>
        <v>70643.625228799996</v>
      </c>
      <c r="R56" s="44">
        <f t="shared" si="49"/>
        <v>70643.625228799996</v>
      </c>
      <c r="S56" s="44">
        <f t="shared" si="49"/>
        <v>70643.625228799996</v>
      </c>
      <c r="T56" s="44">
        <f t="shared" si="49"/>
        <v>70643.625228799996</v>
      </c>
      <c r="U56" s="44">
        <f t="shared" si="49"/>
        <v>70643.625228799996</v>
      </c>
      <c r="V56" s="91"/>
      <c r="W56" s="128"/>
      <c r="Y56" s="128"/>
    </row>
    <row r="57" spans="1:25" s="117" customFormat="1" ht="51" customHeight="1" x14ac:dyDescent="0.25">
      <c r="A57" s="90" t="s">
        <v>24</v>
      </c>
      <c r="B57" s="6" t="s">
        <v>61</v>
      </c>
      <c r="C57" s="127" t="s">
        <v>63</v>
      </c>
      <c r="D57" s="6" t="s">
        <v>55</v>
      </c>
      <c r="E57" s="45">
        <f>74.8*(1+$B$7)*(1+$B$6)</f>
        <v>242.83746172400001</v>
      </c>
      <c r="F57" s="6">
        <v>4</v>
      </c>
      <c r="G57" s="6">
        <v>20</v>
      </c>
      <c r="H57" s="6">
        <v>12</v>
      </c>
      <c r="I57" s="50">
        <f t="shared" si="47"/>
        <v>960</v>
      </c>
      <c r="J57" s="50">
        <f>$I$57/$H$57</f>
        <v>80</v>
      </c>
      <c r="K57" s="50">
        <f t="shared" ref="K57:U57" si="50">$I$57/$H$57</f>
        <v>80</v>
      </c>
      <c r="L57" s="50">
        <f t="shared" si="50"/>
        <v>80</v>
      </c>
      <c r="M57" s="50">
        <f t="shared" si="50"/>
        <v>80</v>
      </c>
      <c r="N57" s="50">
        <f t="shared" si="50"/>
        <v>80</v>
      </c>
      <c r="O57" s="50">
        <f t="shared" si="50"/>
        <v>80</v>
      </c>
      <c r="P57" s="50">
        <f t="shared" si="50"/>
        <v>80</v>
      </c>
      <c r="Q57" s="50">
        <f t="shared" si="50"/>
        <v>80</v>
      </c>
      <c r="R57" s="50">
        <f t="shared" si="50"/>
        <v>80</v>
      </c>
      <c r="S57" s="50">
        <f t="shared" si="50"/>
        <v>80</v>
      </c>
      <c r="T57" s="50">
        <f>$I$57/$H$57</f>
        <v>80</v>
      </c>
      <c r="U57" s="50">
        <f t="shared" si="50"/>
        <v>80</v>
      </c>
      <c r="V57" s="91">
        <f>I57*E57</f>
        <v>233123.96325504</v>
      </c>
      <c r="Y57" s="128"/>
    </row>
    <row r="58" spans="1:25" s="117" customFormat="1" ht="51" customHeight="1" x14ac:dyDescent="0.25">
      <c r="A58" s="92"/>
      <c r="B58" s="10"/>
      <c r="C58" s="149"/>
      <c r="D58" s="10"/>
      <c r="E58" s="46"/>
      <c r="F58" s="10"/>
      <c r="G58" s="10"/>
      <c r="H58" s="10"/>
      <c r="I58" s="52"/>
      <c r="J58" s="44">
        <f>J57*$E$57</f>
        <v>19426.996937920001</v>
      </c>
      <c r="K58" s="44">
        <f t="shared" ref="K58:U58" si="51">K57*$E$57</f>
        <v>19426.996937920001</v>
      </c>
      <c r="L58" s="44">
        <f t="shared" si="51"/>
        <v>19426.996937920001</v>
      </c>
      <c r="M58" s="44">
        <f t="shared" si="51"/>
        <v>19426.996937920001</v>
      </c>
      <c r="N58" s="44">
        <f t="shared" si="51"/>
        <v>19426.996937920001</v>
      </c>
      <c r="O58" s="44">
        <f t="shared" si="51"/>
        <v>19426.996937920001</v>
      </c>
      <c r="P58" s="44">
        <f t="shared" si="51"/>
        <v>19426.996937920001</v>
      </c>
      <c r="Q58" s="44">
        <f t="shared" si="51"/>
        <v>19426.996937920001</v>
      </c>
      <c r="R58" s="44">
        <f t="shared" si="51"/>
        <v>19426.996937920001</v>
      </c>
      <c r="S58" s="44">
        <f t="shared" si="51"/>
        <v>19426.996937920001</v>
      </c>
      <c r="T58" s="44">
        <f t="shared" si="51"/>
        <v>19426.996937920001</v>
      </c>
      <c r="U58" s="44">
        <f t="shared" si="51"/>
        <v>19426.996937920001</v>
      </c>
      <c r="V58" s="93"/>
      <c r="Y58" s="128"/>
    </row>
    <row r="59" spans="1:25" s="117" customFormat="1" ht="48" customHeight="1" x14ac:dyDescent="0.25">
      <c r="A59" s="90" t="s">
        <v>24</v>
      </c>
      <c r="B59" s="6" t="s">
        <v>64</v>
      </c>
      <c r="C59" s="127" t="s">
        <v>58</v>
      </c>
      <c r="D59" s="6" t="s">
        <v>55</v>
      </c>
      <c r="E59" s="150">
        <f>94.08*(1+$B$7)*(1+$B$6)</f>
        <v>305.42979143040003</v>
      </c>
      <c r="F59" s="6">
        <v>4</v>
      </c>
      <c r="G59" s="6">
        <v>20</v>
      </c>
      <c r="H59" s="6">
        <v>12</v>
      </c>
      <c r="I59" s="50">
        <f>F59*G59*H59</f>
        <v>960</v>
      </c>
      <c r="J59" s="50">
        <f>$I$59/$H$59</f>
        <v>80</v>
      </c>
      <c r="K59" s="50">
        <f t="shared" ref="K59:U59" si="52">$I$59/$H$59</f>
        <v>80</v>
      </c>
      <c r="L59" s="50">
        <f t="shared" si="52"/>
        <v>80</v>
      </c>
      <c r="M59" s="50">
        <f t="shared" si="52"/>
        <v>80</v>
      </c>
      <c r="N59" s="50">
        <f t="shared" si="52"/>
        <v>80</v>
      </c>
      <c r="O59" s="50">
        <f t="shared" si="52"/>
        <v>80</v>
      </c>
      <c r="P59" s="50">
        <f t="shared" si="52"/>
        <v>80</v>
      </c>
      <c r="Q59" s="50">
        <f t="shared" si="52"/>
        <v>80</v>
      </c>
      <c r="R59" s="50">
        <f t="shared" si="52"/>
        <v>80</v>
      </c>
      <c r="S59" s="50">
        <f t="shared" si="52"/>
        <v>80</v>
      </c>
      <c r="T59" s="50">
        <f>$I$59/$H$59</f>
        <v>80</v>
      </c>
      <c r="U59" s="50">
        <f t="shared" si="52"/>
        <v>80</v>
      </c>
      <c r="V59" s="91">
        <f>I59*E59</f>
        <v>293212.59977318405</v>
      </c>
      <c r="Y59" s="128"/>
    </row>
    <row r="60" spans="1:25" s="117" customFormat="1" ht="48" customHeight="1" x14ac:dyDescent="0.25">
      <c r="A60" s="92"/>
      <c r="B60" s="10"/>
      <c r="C60" s="149"/>
      <c r="D60" s="10"/>
      <c r="E60" s="156"/>
      <c r="F60" s="10"/>
      <c r="G60" s="10"/>
      <c r="H60" s="10"/>
      <c r="I60" s="52"/>
      <c r="J60" s="55">
        <f>J59*$E$59</f>
        <v>24434.383314432001</v>
      </c>
      <c r="K60" s="55">
        <f t="shared" ref="K60:U60" si="53">K59*$E$59</f>
        <v>24434.383314432001</v>
      </c>
      <c r="L60" s="55">
        <f t="shared" si="53"/>
        <v>24434.383314432001</v>
      </c>
      <c r="M60" s="55">
        <f t="shared" si="53"/>
        <v>24434.383314432001</v>
      </c>
      <c r="N60" s="55">
        <f t="shared" si="53"/>
        <v>24434.383314432001</v>
      </c>
      <c r="O60" s="55">
        <f t="shared" si="53"/>
        <v>24434.383314432001</v>
      </c>
      <c r="P60" s="55">
        <f t="shared" si="53"/>
        <v>24434.383314432001</v>
      </c>
      <c r="Q60" s="55">
        <f t="shared" si="53"/>
        <v>24434.383314432001</v>
      </c>
      <c r="R60" s="55">
        <f t="shared" si="53"/>
        <v>24434.383314432001</v>
      </c>
      <c r="S60" s="55">
        <f t="shared" si="53"/>
        <v>24434.383314432001</v>
      </c>
      <c r="T60" s="55">
        <f t="shared" si="53"/>
        <v>24434.383314432001</v>
      </c>
      <c r="U60" s="55">
        <f t="shared" si="53"/>
        <v>24434.383314432001</v>
      </c>
      <c r="V60" s="93"/>
      <c r="Y60" s="128"/>
    </row>
    <row r="61" spans="1:25" s="117" customFormat="1" ht="48" customHeight="1" x14ac:dyDescent="0.25">
      <c r="A61" s="90" t="s">
        <v>24</v>
      </c>
      <c r="B61" s="6" t="s">
        <v>64</v>
      </c>
      <c r="C61" s="127" t="s">
        <v>100</v>
      </c>
      <c r="D61" s="6" t="s">
        <v>14</v>
      </c>
      <c r="E61" s="150">
        <f>3156*(1+B6)</f>
        <v>3982.5563999999999</v>
      </c>
      <c r="F61" s="6">
        <v>4</v>
      </c>
      <c r="G61" s="6">
        <v>1</v>
      </c>
      <c r="H61" s="6">
        <v>12</v>
      </c>
      <c r="I61" s="50">
        <f>F61*G61*H61</f>
        <v>48</v>
      </c>
      <c r="J61" s="50">
        <f>$I$61/$H$61</f>
        <v>4</v>
      </c>
      <c r="K61" s="50">
        <f t="shared" ref="K61:U61" si="54">$I$61/$H$61</f>
        <v>4</v>
      </c>
      <c r="L61" s="50">
        <f t="shared" si="54"/>
        <v>4</v>
      </c>
      <c r="M61" s="50">
        <f t="shared" si="54"/>
        <v>4</v>
      </c>
      <c r="N61" s="50">
        <f t="shared" si="54"/>
        <v>4</v>
      </c>
      <c r="O61" s="50">
        <f t="shared" si="54"/>
        <v>4</v>
      </c>
      <c r="P61" s="50">
        <f t="shared" si="54"/>
        <v>4</v>
      </c>
      <c r="Q61" s="50">
        <f t="shared" si="54"/>
        <v>4</v>
      </c>
      <c r="R61" s="50">
        <f t="shared" si="54"/>
        <v>4</v>
      </c>
      <c r="S61" s="50">
        <f t="shared" si="54"/>
        <v>4</v>
      </c>
      <c r="T61" s="50">
        <f t="shared" si="54"/>
        <v>4</v>
      </c>
      <c r="U61" s="50">
        <f t="shared" si="54"/>
        <v>4</v>
      </c>
      <c r="V61" s="91">
        <f>I61*E61</f>
        <v>191162.7072</v>
      </c>
      <c r="Y61" s="128"/>
    </row>
    <row r="62" spans="1:25" s="117" customFormat="1" ht="48" customHeight="1" thickBot="1" x14ac:dyDescent="0.3">
      <c r="A62" s="99"/>
      <c r="B62" s="129"/>
      <c r="C62" s="130"/>
      <c r="D62" s="129"/>
      <c r="E62" s="151"/>
      <c r="F62" s="129"/>
      <c r="G62" s="129"/>
      <c r="H62" s="129"/>
      <c r="I62" s="102"/>
      <c r="J62" s="55">
        <f>J61*$E$61</f>
        <v>15930.2256</v>
      </c>
      <c r="K62" s="55">
        <f t="shared" ref="K62:U62" si="55">K61*$E$61</f>
        <v>15930.2256</v>
      </c>
      <c r="L62" s="55">
        <f t="shared" si="55"/>
        <v>15930.2256</v>
      </c>
      <c r="M62" s="55">
        <f t="shared" si="55"/>
        <v>15930.2256</v>
      </c>
      <c r="N62" s="55">
        <f t="shared" si="55"/>
        <v>15930.2256</v>
      </c>
      <c r="O62" s="55">
        <f t="shared" si="55"/>
        <v>15930.2256</v>
      </c>
      <c r="P62" s="55">
        <f t="shared" si="55"/>
        <v>15930.2256</v>
      </c>
      <c r="Q62" s="55">
        <f t="shared" si="55"/>
        <v>15930.2256</v>
      </c>
      <c r="R62" s="55">
        <f t="shared" si="55"/>
        <v>15930.2256</v>
      </c>
      <c r="S62" s="55">
        <f t="shared" si="55"/>
        <v>15930.2256</v>
      </c>
      <c r="T62" s="55">
        <f t="shared" si="55"/>
        <v>15930.2256</v>
      </c>
      <c r="U62" s="55">
        <f t="shared" si="55"/>
        <v>15930.2256</v>
      </c>
      <c r="V62" s="93"/>
      <c r="Y62" s="128"/>
    </row>
    <row r="63" spans="1:25" ht="19.5" thickBot="1" x14ac:dyDescent="0.35">
      <c r="H63" s="196" t="s">
        <v>94</v>
      </c>
      <c r="I63" s="197"/>
      <c r="J63" s="157">
        <f>J11+J36+J47+J52</f>
        <v>592337.32792575995</v>
      </c>
      <c r="K63" s="155">
        <f t="shared" ref="K63:U63" si="56">K11+K36+K47+K52</f>
        <v>592337.32792575995</v>
      </c>
      <c r="L63" s="155">
        <f t="shared" si="56"/>
        <v>592337.32792575995</v>
      </c>
      <c r="M63" s="155">
        <f t="shared" si="56"/>
        <v>592337.32792575995</v>
      </c>
      <c r="N63" s="155">
        <f t="shared" si="56"/>
        <v>592337.32792575995</v>
      </c>
      <c r="O63" s="155">
        <f t="shared" si="56"/>
        <v>592337.32792575995</v>
      </c>
      <c r="P63" s="155">
        <f t="shared" si="56"/>
        <v>592337.32792575995</v>
      </c>
      <c r="Q63" s="155">
        <f t="shared" si="56"/>
        <v>592337.32792575995</v>
      </c>
      <c r="R63" s="155">
        <f t="shared" si="56"/>
        <v>592337.32792575995</v>
      </c>
      <c r="S63" s="155">
        <f t="shared" si="56"/>
        <v>592337.32792575995</v>
      </c>
      <c r="T63" s="155">
        <f t="shared" si="56"/>
        <v>592337.32792575995</v>
      </c>
      <c r="U63" s="155">
        <f t="shared" si="56"/>
        <v>592337.32792575995</v>
      </c>
      <c r="V63" s="158">
        <f>V11+V36+V47+V52</f>
        <v>7108047.9351091199</v>
      </c>
    </row>
    <row r="69" spans="1:22" ht="18.75" x14ac:dyDescent="0.3">
      <c r="A69" s="164" t="s">
        <v>102</v>
      </c>
      <c r="B69" s="164"/>
      <c r="C69" s="164"/>
      <c r="D69" s="164"/>
      <c r="E69" s="164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4"/>
      <c r="Q69" s="164"/>
      <c r="R69" s="164"/>
      <c r="S69" s="164"/>
      <c r="T69" s="164"/>
      <c r="U69" s="164"/>
      <c r="V69" s="164"/>
    </row>
    <row r="70" spans="1:22" ht="18.75" x14ac:dyDescent="0.3">
      <c r="A70" s="164" t="s">
        <v>103</v>
      </c>
      <c r="B70" s="164"/>
      <c r="C70" s="164"/>
      <c r="D70" s="164"/>
      <c r="E70" s="164"/>
      <c r="F70" s="164"/>
      <c r="G70" s="164"/>
      <c r="H70" s="164"/>
      <c r="I70" s="164"/>
      <c r="J70" s="164"/>
      <c r="K70" s="164"/>
      <c r="L70" s="164"/>
      <c r="M70" s="164"/>
      <c r="N70" s="164"/>
      <c r="O70" s="164"/>
      <c r="P70" s="164"/>
      <c r="Q70" s="164"/>
      <c r="R70" s="164"/>
      <c r="S70" s="164"/>
      <c r="T70" s="164"/>
      <c r="U70" s="164"/>
      <c r="V70" s="164"/>
    </row>
  </sheetData>
  <mergeCells count="19">
    <mergeCell ref="C7:V7"/>
    <mergeCell ref="A8:V8"/>
    <mergeCell ref="A9:A10"/>
    <mergeCell ref="B9:B10"/>
    <mergeCell ref="C9:C10"/>
    <mergeCell ref="D9:D10"/>
    <mergeCell ref="C6:V6"/>
    <mergeCell ref="C1:V1"/>
    <mergeCell ref="C2:V2"/>
    <mergeCell ref="C3:V3"/>
    <mergeCell ref="B4:V4"/>
    <mergeCell ref="B5:V5"/>
    <mergeCell ref="E9:E10"/>
    <mergeCell ref="F9:I9"/>
    <mergeCell ref="V9:V10"/>
    <mergeCell ref="A69:V69"/>
    <mergeCell ref="A70:V70"/>
    <mergeCell ref="H63:I63"/>
    <mergeCell ref="J9:U9"/>
  </mergeCells>
  <printOptions horizontalCentered="1"/>
  <pageMargins left="0.51181102362204722" right="0.51181102362204722" top="0.78740157480314965" bottom="0.78740157480314965" header="0.31496062992125984" footer="0.31496062992125984"/>
  <pageSetup paperSize="8" scale="43" orientation="landscape" r:id="rId1"/>
  <rowBreaks count="1" manualBreakCount="1">
    <brk id="3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Capa</vt:lpstr>
      <vt:lpstr>Orçamento</vt:lpstr>
      <vt:lpstr>Cronograma</vt:lpstr>
      <vt:lpstr>Capa!Area_de_impressao</vt:lpstr>
      <vt:lpstr>Cronograma!Area_de_impressao</vt:lpstr>
      <vt:lpstr>Cronograma!Titulos_de_impressao</vt:lpstr>
      <vt:lpstr>Orçamento!Titulos_de_impressao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thieres.pedro</dc:creator>
  <cp:lastModifiedBy>Dinomar Corrêa Filho</cp:lastModifiedBy>
  <cp:lastPrinted>2016-08-16T13:51:24Z</cp:lastPrinted>
  <dcterms:created xsi:type="dcterms:W3CDTF">2016-05-11T12:48:45Z</dcterms:created>
  <dcterms:modified xsi:type="dcterms:W3CDTF">2016-08-16T16:21:33Z</dcterms:modified>
</cp:coreProperties>
</file>